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PES\FINANZAS\FEBRERO 2019\"/>
    </mc:Choice>
  </mc:AlternateContent>
  <bookViews>
    <workbookView xWindow="0" yWindow="0" windowWidth="19200" windowHeight="11295" firstSheet="3" activeTab="5"/>
  </bookViews>
  <sheets>
    <sheet name="CAJA CHICA FEBRERO" sheetId="60" r:id="rId1"/>
    <sheet name="HISTORICO CAJA CHICA" sheetId="45" r:id="rId2"/>
    <sheet name="MEMBRESIA SOCIOS" sheetId="48" r:id="rId3"/>
    <sheet name="GASTOS Y EGRESOS FEBRERO" sheetId="61" r:id="rId4"/>
    <sheet name="HISTORICO DE GASTOS Y EGRESOS" sheetId="58" r:id="rId5"/>
    <sheet name="ESTADO DE CUENTA" sheetId="50" r:id="rId6"/>
  </sheets>
  <calcPr calcId="152511"/>
</workbook>
</file>

<file path=xl/calcChain.xml><?xml version="1.0" encoding="utf-8"?>
<calcChain xmlns="http://schemas.openxmlformats.org/spreadsheetml/2006/main">
  <c r="H10" i="60" l="1"/>
  <c r="G10" i="60"/>
  <c r="C8" i="58" l="1"/>
  <c r="B8" i="58"/>
  <c r="C36" i="61"/>
  <c r="C35" i="61"/>
  <c r="C33" i="61"/>
  <c r="C30" i="61"/>
  <c r="C29" i="61"/>
  <c r="C27" i="61"/>
  <c r="C26" i="61"/>
  <c r="C25" i="61"/>
  <c r="C21" i="61"/>
  <c r="C20" i="61"/>
  <c r="C41" i="61" s="1"/>
  <c r="C16" i="61"/>
  <c r="C9" i="61" l="1"/>
  <c r="E5" i="45" l="1"/>
  <c r="C47" i="60" l="1"/>
  <c r="E43" i="60"/>
  <c r="E31" i="60"/>
  <c r="D5" i="48" l="1"/>
  <c r="D8" i="58" l="1"/>
  <c r="E5" i="48" l="1"/>
  <c r="E3" i="48" l="1"/>
  <c r="E4" i="48" l="1"/>
  <c r="C10" i="45" l="1"/>
  <c r="C8" i="45"/>
  <c r="C6" i="45"/>
  <c r="B6" i="48" l="1"/>
  <c r="C3" i="45" l="1"/>
</calcChain>
</file>

<file path=xl/sharedStrings.xml><?xml version="1.0" encoding="utf-8"?>
<sst xmlns="http://schemas.openxmlformats.org/spreadsheetml/2006/main" count="186" uniqueCount="149">
  <si>
    <t>Fecha</t>
  </si>
  <si>
    <t>Proveedor</t>
  </si>
  <si>
    <t>Utilizado para</t>
  </si>
  <si>
    <t>Monto</t>
  </si>
  <si>
    <t>RECIBO CCF o FA #</t>
  </si>
  <si>
    <t>LIQUIDACIÓN DE CAJA CHICA</t>
  </si>
  <si>
    <t>Compra de un garrafón de agua cristal</t>
  </si>
  <si>
    <t>ANDA</t>
  </si>
  <si>
    <t>Calleja, S.A. de C.V.</t>
  </si>
  <si>
    <t>TOTAL</t>
  </si>
  <si>
    <t>Historico de caja chica</t>
  </si>
  <si>
    <t>monto</t>
  </si>
  <si>
    <t>promedio mensual</t>
  </si>
  <si>
    <t>Mes</t>
  </si>
  <si>
    <t>ENERO</t>
  </si>
  <si>
    <t>FEBRERO</t>
  </si>
  <si>
    <t>MES</t>
  </si>
  <si>
    <t>Enero</t>
  </si>
  <si>
    <t>Febrero</t>
  </si>
  <si>
    <t>Agosto</t>
  </si>
  <si>
    <t xml:space="preserve">CUOTA DE SOCIOS </t>
  </si>
  <si>
    <t xml:space="preserve">ESTADO DE CUENTA APES </t>
  </si>
  <si>
    <t>Menos deposito del inquilino</t>
  </si>
  <si>
    <t>Total disponible</t>
  </si>
  <si>
    <t xml:space="preserve">ESTADO DE CUENTA </t>
  </si>
  <si>
    <t xml:space="preserve">Enero </t>
  </si>
  <si>
    <t xml:space="preserve">Febrero </t>
  </si>
  <si>
    <t>%</t>
  </si>
  <si>
    <t>s/n</t>
  </si>
  <si>
    <t>Pago de servicio de agua potable</t>
  </si>
  <si>
    <t xml:space="preserve">TOTAL </t>
  </si>
  <si>
    <t>Factura comercial</t>
  </si>
  <si>
    <t>Raul Ernesto Castro Escamilla</t>
  </si>
  <si>
    <t>Cuenta</t>
  </si>
  <si>
    <t>Concepto</t>
  </si>
  <si>
    <t>410202</t>
  </si>
  <si>
    <t>GASTOS DE ADMINISTRACION</t>
  </si>
  <si>
    <t>41020201</t>
  </si>
  <si>
    <t>SUELDOS</t>
  </si>
  <si>
    <t>VACACIONES</t>
  </si>
  <si>
    <t>AGUINALDOS</t>
  </si>
  <si>
    <t>INDEMNIZACIONES</t>
  </si>
  <si>
    <t>41020205</t>
  </si>
  <si>
    <t>CUOTA PATRONAL ISSS</t>
  </si>
  <si>
    <t>41020206</t>
  </si>
  <si>
    <t>CUOTA PATRONAL AFP</t>
  </si>
  <si>
    <t>41020207</t>
  </si>
  <si>
    <t>HONORARIOS PROFESIONALES</t>
  </si>
  <si>
    <t>41020208</t>
  </si>
  <si>
    <t>VIATICOS</t>
  </si>
  <si>
    <t>41020209</t>
  </si>
  <si>
    <t>ENERGIA ELECTRICA</t>
  </si>
  <si>
    <t>41020210</t>
  </si>
  <si>
    <t>AGUA ALCANTARILLADOS</t>
  </si>
  <si>
    <t>41020211</t>
  </si>
  <si>
    <t>AGUA ENVASADA</t>
  </si>
  <si>
    <t>41020212</t>
  </si>
  <si>
    <t>TELEFONO</t>
  </si>
  <si>
    <t>41020213</t>
  </si>
  <si>
    <t>CABLE E INTERNET</t>
  </si>
  <si>
    <t>41020214</t>
  </si>
  <si>
    <t>ALQUILER DE LOCAL</t>
  </si>
  <si>
    <t>41020215</t>
  </si>
  <si>
    <t>MANTENIMIENTO DE LOCAL ARRENDADO</t>
  </si>
  <si>
    <t>TAXI Y SIMILARES</t>
  </si>
  <si>
    <t>41020218</t>
  </si>
  <si>
    <t>PAPELERIA, FOTOCOPIAS Y SIMILARES</t>
  </si>
  <si>
    <t>41020219</t>
  </si>
  <si>
    <t>COMBUSTIBLES Y LUBRICANTES</t>
  </si>
  <si>
    <t>41020220</t>
  </si>
  <si>
    <t>FOVIAL + COTRANS</t>
  </si>
  <si>
    <t>41020221</t>
  </si>
  <si>
    <t>ALIMENTACION Y SIMILARES</t>
  </si>
  <si>
    <t>41020222</t>
  </si>
  <si>
    <t>IMPUESTOS MUNICIPALES</t>
  </si>
  <si>
    <t>PUBLICIDAD Y SIMILARES</t>
  </si>
  <si>
    <t>41020229</t>
  </si>
  <si>
    <t>MANTEMIENTO DE COMPUTADORAS</t>
  </si>
  <si>
    <t>41020232</t>
  </si>
  <si>
    <t>ARTICULOS DE LIMPIEZA</t>
  </si>
  <si>
    <t>41020233</t>
  </si>
  <si>
    <t>GASTOS DE REPRESENTACION</t>
  </si>
  <si>
    <t>LIOF</t>
  </si>
  <si>
    <t>41020235</t>
  </si>
  <si>
    <t>COMISIONES BANCARIAS</t>
  </si>
  <si>
    <t>520101</t>
  </si>
  <si>
    <t>CUOTAS DE SOCIOS</t>
  </si>
  <si>
    <t>520102</t>
  </si>
  <si>
    <t>520204</t>
  </si>
  <si>
    <t>Gastos</t>
  </si>
  <si>
    <t>Ingresos</t>
  </si>
  <si>
    <t>INGRESOS Y GASTOS 2018</t>
  </si>
  <si>
    <t>INGRESO</t>
  </si>
  <si>
    <t>GASTO</t>
  </si>
  <si>
    <t xml:space="preserve">AHORRO/ DEFICIT </t>
  </si>
  <si>
    <t>Raul Ernesto Castro</t>
  </si>
  <si>
    <t>Estacion de servicio ALBA</t>
  </si>
  <si>
    <t>Viático de gasolina para Rigoberto Chinchilla para asistir a entrevista en Radio Maya Visión</t>
  </si>
  <si>
    <t>Calleja S.A. de C.V.</t>
  </si>
  <si>
    <t>Compra de galletas para equipo del centro de monitoreo</t>
  </si>
  <si>
    <t>Farmacias San Nicolas</t>
  </si>
  <si>
    <t>Recarga para celular CLARO 7865-2744,  línea ocupada en el Centro de Monitoreo</t>
  </si>
  <si>
    <t>Recarga celular  CLARO 7865-6851,  línea ocupada en el Centro de Monitoreo</t>
  </si>
  <si>
    <t>Vale de Caja Chica</t>
  </si>
  <si>
    <t>Viático de gasolina para Raquel Moran, colaboradora en el Centro de Monitoreo</t>
  </si>
  <si>
    <t>PRICESMART</t>
  </si>
  <si>
    <t xml:space="preserve">Compra de refrigerio para personal colaborador en el Centro de Monitoreo </t>
  </si>
  <si>
    <t>Transporte de taxi</t>
  </si>
  <si>
    <t>Pago de taxi para personal de APES e ir a recoger desayunos y almuerzos al Hotel Terraza, porsteir ir a dejar material impreso al CIFCO</t>
  </si>
  <si>
    <t>Pupuseria Chely</t>
  </si>
  <si>
    <t>Compra de pupusas (cena) para personal colaborador del centro de Monitoreo</t>
  </si>
  <si>
    <t>Compra de utencilios de limpieza, desinfectantes, rinso, lejia, papel higienico, bolsas basura, papel encerado, despatador de baño</t>
  </si>
  <si>
    <t>Compra de azucar, bolsas de café</t>
  </si>
  <si>
    <t>Dollarcity</t>
  </si>
  <si>
    <t>Compra de recipiente para guardar galletas</t>
  </si>
  <si>
    <t>Códigos y Sistemas S.A. de C.V.</t>
  </si>
  <si>
    <t>Pago de tres carnet desocios</t>
  </si>
  <si>
    <t>Compra de seis desayunos para miembros de Junta Directiva por reunión sostenida en APES</t>
  </si>
  <si>
    <t>Viático de gasolina para Rigoberto Chinchilla</t>
  </si>
  <si>
    <t>Compra de baterias para teclado tactil y control de tv</t>
  </si>
  <si>
    <t>Estación de servicio ALBA</t>
  </si>
  <si>
    <t>Viatico de gasolina para Rigoberto Chinchilla para entrevista en Orbita TV</t>
  </si>
  <si>
    <t>Viatico de gasolina para Rigoberto Chinchilla para ir a CAPRES por elección de suplentes del IAIP</t>
  </si>
  <si>
    <t xml:space="preserve">Compra de café en grano </t>
  </si>
  <si>
    <t>Compra de vasos desechables y servilletas para utilizar en taller de Comité de ética en la  UES</t>
  </si>
  <si>
    <t>Tecno Smart</t>
  </si>
  <si>
    <t>Compra de cargador original marca Dell para lapto Gris de APES (donada por Internews)</t>
  </si>
  <si>
    <t>Panaderia El Rosario</t>
  </si>
  <si>
    <t>Compra de refrigerio para asistentes al taller de Comité de ética desarrollado en la UES</t>
  </si>
  <si>
    <t>Transporte de taxi ejecutivo</t>
  </si>
  <si>
    <t>Pago de taxi para personal de APES para llevar equipo y refrigerio al taller realizado por el Comité de ética en la UES (ida y vuelta)</t>
  </si>
  <si>
    <t>Compra de desayunos por reunión sostenida en APES; Monica Rodríguez y Catia Valladares de ISDEMU</t>
  </si>
  <si>
    <t>Compra de ingredientes para preparación de refrigerio a miembros de Junta Directiva por reunión sostenida en APES</t>
  </si>
  <si>
    <t>Pago de dos carnet de socios APES</t>
  </si>
  <si>
    <t>22/02/209</t>
  </si>
  <si>
    <t>Viatico de gasolina para Rigoberto Chinchilla por reuniones sostenidas en Radio Deustsche Welle de Alemania y en la Fundación Comunicandonos</t>
  </si>
  <si>
    <t>Compra de utencilios de limpieza: bolsas para basura, papel higiénico, rinso</t>
  </si>
  <si>
    <t>Viatico de gasolina para Rigoberto Chinchilla por reunión sostenida con miembros de Fundación Chantal C. Agarwal</t>
  </si>
  <si>
    <t xml:space="preserve">PRIMER CAHA CHICA </t>
  </si>
  <si>
    <t xml:space="preserve">SEGUNDA CAJA CHICA </t>
  </si>
  <si>
    <t>ASOCIACION DE PERIODISTAS DE EL SALVADOR</t>
  </si>
  <si>
    <t>DETALLE DE INGRESOS Y GASTOS AL</t>
  </si>
  <si>
    <t>OTROS PROYECTOS</t>
  </si>
  <si>
    <t>OTROS INGRESOS CHEQUE USAID</t>
  </si>
  <si>
    <t>Totales Mensuales</t>
  </si>
  <si>
    <t>Hasta el 31 de febrero</t>
  </si>
  <si>
    <t>VIATICO</t>
  </si>
  <si>
    <t>ALIMENTACION</t>
  </si>
  <si>
    <t>GASTO JUNTA DIRECTIVA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</si>
</sst>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&quot;#,##0.00&quot; &quot;[$€-C0A]&quot; &quot;;&quot;-&quot;#,##0.00&quot; &quot;[$€-C0A]&quot; &quot;;&quot; -&quot;00&quot; &quot;[$€-C0A]&quot; &quot;;&quot; &quot;@&quot; &quot;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-* #,##0.000_-;\-* #,##0.000_-;_-* &quot;-&quot;??_-;_-@_-"/>
    <numFmt numFmtId="168" formatCode="_(* #,##0.000_);_(* \(#,##0.000\);_(* &quot;-&quot;??_);_(@_)"/>
    <numFmt numFmtId="169" formatCode="_-&quot;$&quot;* #,##0.000_-;\-&quot;$&quot;* #,##0.0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1" xfId="0" applyFont="1" applyBorder="1"/>
    <xf numFmtId="44" fontId="2" fillId="0" borderId="0" xfId="1" applyFont="1"/>
    <xf numFmtId="0" fontId="0" fillId="0" borderId="1" xfId="0" applyBorder="1"/>
    <xf numFmtId="0" fontId="0" fillId="0" borderId="2" xfId="0" applyBorder="1"/>
    <xf numFmtId="0" fontId="0" fillId="5" borderId="3" xfId="0" applyFill="1" applyBorder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4" fillId="6" borderId="1" xfId="0" applyFont="1" applyFill="1" applyBorder="1"/>
    <xf numFmtId="0" fontId="5" fillId="0" borderId="1" xfId="0" applyFont="1" applyBorder="1"/>
    <xf numFmtId="44" fontId="5" fillId="4" borderId="1" xfId="1" applyFont="1" applyFill="1" applyBorder="1"/>
    <xf numFmtId="15" fontId="5" fillId="4" borderId="1" xfId="0" applyNumberFormat="1" applyFont="1" applyFill="1" applyBorder="1"/>
    <xf numFmtId="44" fontId="5" fillId="0" borderId="1" xfId="1" applyFont="1" applyBorder="1"/>
    <xf numFmtId="15" fontId="5" fillId="0" borderId="1" xfId="0" applyNumberFormat="1" applyFont="1" applyBorder="1"/>
    <xf numFmtId="44" fontId="5" fillId="0" borderId="1" xfId="1" applyFont="1" applyFill="1" applyBorder="1"/>
    <xf numFmtId="0" fontId="2" fillId="3" borderId="0" xfId="0" applyFont="1" applyFill="1"/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0" fontId="3" fillId="0" borderId="1" xfId="2" applyNumberFormat="1" applyFont="1" applyBorder="1"/>
    <xf numFmtId="10" fontId="6" fillId="0" borderId="1" xfId="2" applyNumberFormat="1" applyFont="1" applyBorder="1"/>
    <xf numFmtId="44" fontId="2" fillId="3" borderId="0" xfId="1" applyFont="1" applyFill="1"/>
    <xf numFmtId="10" fontId="0" fillId="0" borderId="0" xfId="2" applyNumberFormat="1" applyFont="1" applyBorder="1"/>
    <xf numFmtId="0" fontId="3" fillId="0" borderId="0" xfId="0" applyFont="1" applyBorder="1" applyAlignment="1">
      <alignment horizontal="center"/>
    </xf>
    <xf numFmtId="4" fontId="9" fillId="0" borderId="1" xfId="0" applyNumberFormat="1" applyFont="1" applyBorder="1" applyAlignment="1" applyProtection="1">
      <alignment horizontal="left" vertical="top" wrapText="1"/>
    </xf>
    <xf numFmtId="49" fontId="9" fillId="0" borderId="1" xfId="0" applyNumberFormat="1" applyFont="1" applyBorder="1" applyAlignment="1" applyProtection="1">
      <alignment vertical="top" wrapText="1"/>
    </xf>
    <xf numFmtId="0" fontId="9" fillId="0" borderId="1" xfId="0" applyNumberFormat="1" applyFont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/>
    <xf numFmtId="0" fontId="2" fillId="0" borderId="1" xfId="0" applyFont="1" applyBorder="1"/>
    <xf numFmtId="43" fontId="2" fillId="0" borderId="1" xfId="4" applyFont="1" applyBorder="1"/>
    <xf numFmtId="0" fontId="2" fillId="3" borderId="1" xfId="0" applyFont="1" applyFill="1" applyBorder="1"/>
    <xf numFmtId="43" fontId="2" fillId="3" borderId="1" xfId="4" applyFont="1" applyFill="1" applyBorder="1"/>
    <xf numFmtId="0" fontId="5" fillId="4" borderId="1" xfId="0" applyFont="1" applyFill="1" applyBorder="1" applyAlignment="1">
      <alignment horizontal="center" vertical="center"/>
    </xf>
    <xf numFmtId="0" fontId="11" fillId="0" borderId="0" xfId="0" applyFo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5" fontId="11" fillId="0" borderId="1" xfId="0" applyNumberFormat="1" applyFont="1" applyBorder="1"/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4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44" fontId="11" fillId="0" borderId="1" xfId="1" applyFont="1" applyBorder="1"/>
    <xf numFmtId="15" fontId="11" fillId="7" borderId="1" xfId="0" applyNumberFormat="1" applyFont="1" applyFill="1" applyBorder="1"/>
    <xf numFmtId="0" fontId="11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vertical="top" wrapText="1"/>
    </xf>
    <xf numFmtId="44" fontId="11" fillId="7" borderId="1" xfId="1" applyFont="1" applyFill="1" applyBorder="1" applyAlignment="1">
      <alignment horizontal="center"/>
    </xf>
    <xf numFmtId="0" fontId="11" fillId="0" borderId="1" xfId="0" applyFont="1" applyBorder="1"/>
    <xf numFmtId="44" fontId="10" fillId="0" borderId="1" xfId="1" applyFont="1" applyBorder="1"/>
    <xf numFmtId="0" fontId="2" fillId="0" borderId="0" xfId="0" applyFont="1" applyFill="1" applyBorder="1" applyAlignment="1">
      <alignment horizontal="right"/>
    </xf>
    <xf numFmtId="0" fontId="12" fillId="0" borderId="0" xfId="0" applyFont="1"/>
    <xf numFmtId="0" fontId="3" fillId="3" borderId="1" xfId="0" applyFont="1" applyFill="1" applyBorder="1" applyAlignment="1">
      <alignment horizontal="center"/>
    </xf>
    <xf numFmtId="43" fontId="3" fillId="0" borderId="1" xfId="4" applyFont="1" applyBorder="1"/>
    <xf numFmtId="43" fontId="6" fillId="0" borderId="1" xfId="0" applyNumberFormat="1" applyFont="1" applyBorder="1"/>
    <xf numFmtId="0" fontId="8" fillId="7" borderId="1" xfId="0" applyFont="1" applyFill="1" applyBorder="1" applyAlignment="1">
      <alignment horizontal="center"/>
    </xf>
    <xf numFmtId="166" fontId="8" fillId="7" borderId="1" xfId="5" applyNumberFormat="1" applyFont="1" applyFill="1" applyBorder="1"/>
    <xf numFmtId="166" fontId="8" fillId="0" borderId="1" xfId="5" applyNumberFormat="1" applyFont="1" applyFill="1" applyBorder="1"/>
    <xf numFmtId="165" fontId="8" fillId="0" borderId="0" xfId="0" applyNumberFormat="1" applyFont="1"/>
    <xf numFmtId="167" fontId="8" fillId="7" borderId="1" xfId="5" applyNumberFormat="1" applyFont="1" applyFill="1" applyBorder="1"/>
    <xf numFmtId="168" fontId="8" fillId="7" borderId="1" xfId="4" applyNumberFormat="1" applyFont="1" applyFill="1" applyBorder="1"/>
    <xf numFmtId="165" fontId="8" fillId="2" borderId="7" xfId="5" applyFont="1" applyFill="1" applyBorder="1"/>
    <xf numFmtId="169" fontId="8" fillId="2" borderId="7" xfId="5" applyNumberFormat="1" applyFont="1" applyFill="1" applyBorder="1"/>
    <xf numFmtId="0" fontId="10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5" fontId="13" fillId="0" borderId="0" xfId="0" applyNumberFormat="1" applyFont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4" fillId="0" borderId="0" xfId="0" applyFont="1"/>
    <xf numFmtId="43" fontId="0" fillId="0" borderId="1" xfId="4" applyFont="1" applyBorder="1"/>
    <xf numFmtId="43" fontId="4" fillId="0" borderId="1" xfId="4" applyFont="1" applyBorder="1"/>
    <xf numFmtId="44" fontId="0" fillId="0" borderId="0" xfId="0" applyNumberFormat="1"/>
  </cellXfs>
  <cellStyles count="6">
    <cellStyle name="Millares" xfId="4" builtinId="3"/>
    <cellStyle name="Moneda" xfId="1" builtinId="4"/>
    <cellStyle name="Moneda 2" xfId="3"/>
    <cellStyle name="Moneda 3" xfId="5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'HISTORICO CAJA CHICA'!$D$3:$D$4</c:f>
              <c:strCache>
                <c:ptCount val="2"/>
                <c:pt idx="0">
                  <c:v>ENERO</c:v>
                </c:pt>
                <c:pt idx="1">
                  <c:v>FEBRERO</c:v>
                </c:pt>
              </c:strCache>
            </c:strRef>
          </c:cat>
          <c:val>
            <c:numRef>
              <c:f>'HISTORICO CAJA CHICA'!$E$3:$E$4</c:f>
              <c:numCache>
                <c:formatCode>_(* #,##0.00_);_(* \(#,##0.00\);_(* "-"??_);_(@_)</c:formatCode>
                <c:ptCount val="2"/>
                <c:pt idx="0">
                  <c:v>228.88000000000005</c:v>
                </c:pt>
                <c:pt idx="1">
                  <c:v>324.45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058800"/>
        <c:axId val="209059976"/>
      </c:barChart>
      <c:catAx>
        <c:axId val="209058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09059976"/>
        <c:crosses val="autoZero"/>
        <c:auto val="1"/>
        <c:lblAlgn val="ctr"/>
        <c:lblOffset val="100"/>
        <c:noMultiLvlLbl val="0"/>
      </c:catAx>
      <c:valAx>
        <c:axId val="209059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209058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'MEMBRESIA SOCIOS'!$C$3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'MEMBRESIA SOCIOS'!$D$3:$E$3</c:f>
              <c:numCache>
                <c:formatCode>0.00%</c:formatCode>
                <c:ptCount val="2"/>
                <c:pt idx="0" formatCode="General">
                  <c:v>384</c:v>
                </c:pt>
                <c:pt idx="1">
                  <c:v>0.53631284916201116</c:v>
                </c:pt>
              </c:numCache>
            </c:numRef>
          </c:val>
        </c:ser>
        <c:ser>
          <c:idx val="1"/>
          <c:order val="1"/>
          <c:tx>
            <c:strRef>
              <c:f>'MEMBRESIA SOCIOS'!$C$4</c:f>
              <c:strCache>
                <c:ptCount val="1"/>
                <c:pt idx="0">
                  <c:v>Febrero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'MEMBRESIA SOCIOS'!$D$4:$E$4</c:f>
              <c:numCache>
                <c:formatCode>0.00%</c:formatCode>
                <c:ptCount val="2"/>
                <c:pt idx="0" formatCode="General">
                  <c:v>332</c:v>
                </c:pt>
                <c:pt idx="1">
                  <c:v>0.46368715083798884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340848"/>
        <c:axId val="168341632"/>
      </c:barChart>
      <c:catAx>
        <c:axId val="1683408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8341632"/>
        <c:crosses val="autoZero"/>
        <c:auto val="1"/>
        <c:lblAlgn val="ctr"/>
        <c:lblOffset val="100"/>
        <c:noMultiLvlLbl val="0"/>
      </c:catAx>
      <c:valAx>
        <c:axId val="16834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834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INGRESOS Y GASTOS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'HISTORICO DE GASTOS Y EGRESOS'!$B$3</c:f>
              <c:strCache>
                <c:ptCount val="1"/>
                <c:pt idx="0">
                  <c:v>INGRESO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'HISTORICO DE GASTOS Y EGRESOS'!$A$4:$A$7</c:f>
              <c:strCache>
                <c:ptCount val="4"/>
                <c:pt idx="2">
                  <c:v>Enero</c:v>
                </c:pt>
                <c:pt idx="3">
                  <c:v>Febrero</c:v>
                </c:pt>
              </c:strCache>
            </c:strRef>
          </c:cat>
          <c:val>
            <c:numRef>
              <c:f>'HISTORICO DE GASTOS Y EGRESOS'!$B$4:$B$7</c:f>
              <c:numCache>
                <c:formatCode>General</c:formatCode>
                <c:ptCount val="4"/>
                <c:pt idx="2" formatCode="_(* #,##0.00_);_(* \(#,##0.00\);_(* &quot;-&quot;??_);_(@_)">
                  <c:v>5563.7</c:v>
                </c:pt>
                <c:pt idx="3" formatCode="_(* #,##0.00_);_(* \(#,##0.00\);_(* &quot;-&quot;??_);_(@_)">
                  <c:v>4384</c:v>
                </c:pt>
              </c:numCache>
            </c:numRef>
          </c:val>
        </c:ser>
        <c:ser>
          <c:idx val="1"/>
          <c:order val="1"/>
          <c:tx>
            <c:strRef>
              <c:f>'HISTORICO DE GASTOS Y EGRESOS'!$C$3</c:f>
              <c:strCache>
                <c:ptCount val="1"/>
                <c:pt idx="0">
                  <c:v>GASTO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'HISTORICO DE GASTOS Y EGRESOS'!$A$4:$A$7</c:f>
              <c:strCache>
                <c:ptCount val="4"/>
                <c:pt idx="2">
                  <c:v>Enero</c:v>
                </c:pt>
                <c:pt idx="3">
                  <c:v>Febrero</c:v>
                </c:pt>
              </c:strCache>
            </c:strRef>
          </c:cat>
          <c:val>
            <c:numRef>
              <c:f>'HISTORICO DE GASTOS Y EGRESOS'!$C$4:$C$7</c:f>
              <c:numCache>
                <c:formatCode>General</c:formatCode>
                <c:ptCount val="4"/>
                <c:pt idx="2" formatCode="_(* #,##0.00_);_(* \(#,##0.00\);_(* &quot;-&quot;??_);_(@_)">
                  <c:v>2539.84</c:v>
                </c:pt>
                <c:pt idx="3" formatCode="_(* #,##0.00_);_(* \(#,##0.00\);_(* &quot;-&quot;??_);_(@_)">
                  <c:v>2812.24</c:v>
                </c:pt>
              </c:numCache>
            </c:numRef>
          </c:val>
        </c:ser>
        <c:ser>
          <c:idx val="2"/>
          <c:order val="2"/>
          <c:tx>
            <c:strRef>
              <c:f>'HISTORICO DE GASTOS Y EGRESOS'!$D$3</c:f>
              <c:strCache>
                <c:ptCount val="1"/>
                <c:pt idx="0">
                  <c:v>AHORRO/ DEFICIT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'HISTORICO DE GASTOS Y EGRESOS'!$A$4:$A$7</c:f>
              <c:strCache>
                <c:ptCount val="4"/>
                <c:pt idx="2">
                  <c:v>Enero</c:v>
                </c:pt>
                <c:pt idx="3">
                  <c:v>Febrero</c:v>
                </c:pt>
              </c:strCache>
            </c:strRef>
          </c:cat>
          <c:val>
            <c:numRef>
              <c:f>'HISTORICO DE GASTOS Y EGRESOS'!$D$4:$D$7</c:f>
              <c:numCache>
                <c:formatCode>General</c:formatCode>
                <c:ptCount val="4"/>
                <c:pt idx="2" formatCode="_(* #,##0.00_);_(* \(#,##0.00\);_(* &quot;-&quot;??_);_(@_)">
                  <c:v>3023.86</c:v>
                </c:pt>
                <c:pt idx="3" formatCode="_(* #,##0.00_);_(* \(#,##0.00\);_(* &quot;-&quot;??_);_(@_)">
                  <c:v>1571.76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339672"/>
        <c:axId val="168340064"/>
      </c:barChart>
      <c:catAx>
        <c:axId val="168339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8340064"/>
        <c:crosses val="autoZero"/>
        <c:auto val="1"/>
        <c:lblAlgn val="ctr"/>
        <c:lblOffset val="100"/>
        <c:noMultiLvlLbl val="0"/>
      </c:catAx>
      <c:valAx>
        <c:axId val="16834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68339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657225</xdr:colOff>
      <xdr:row>0</xdr:row>
      <xdr:rowOff>166687</xdr:rowOff>
    </xdr:from>
    <xdr:to>
      <xdr:col>12</xdr:col>
      <xdr:colOff>28575</xdr:colOff>
      <xdr:row>7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0</xdr:row>
      <xdr:rowOff>71437</xdr:rowOff>
    </xdr:from>
    <xdr:to>
      <xdr:col>10</xdr:col>
      <xdr:colOff>390525</xdr:colOff>
      <xdr:row>10</xdr:row>
      <xdr:rowOff>9525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0</xdr:row>
      <xdr:rowOff>176212</xdr:rowOff>
    </xdr:from>
    <xdr:to>
      <xdr:col>10</xdr:col>
      <xdr:colOff>352425</xdr:colOff>
      <xdr:row>14</xdr:row>
      <xdr:rowOff>14287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C31" workbookViewId="0">
      <selection activeCell="H13" sqref="H13"/>
    </sheetView>
  </sheetViews>
  <sheetFormatPr baseColWidth="10" defaultRowHeight="15" x14ac:dyDescent="0.25"/>
  <cols>
    <col min="1" max="1" width="11.42578125" customWidth="1"/>
    <col min="2" max="2" width="13.7109375" customWidth="1"/>
    <col min="3" max="3" width="30.28515625" customWidth="1"/>
    <col min="4" max="4" width="83.42578125" customWidth="1"/>
    <col min="7" max="7" width="15.85546875" customWidth="1"/>
    <col min="8" max="8" width="16.28515625" customWidth="1"/>
  </cols>
  <sheetData>
    <row r="1" spans="1:8" ht="17.25" x14ac:dyDescent="0.3">
      <c r="A1" s="66" t="s">
        <v>5</v>
      </c>
      <c r="B1" s="66"/>
      <c r="C1" s="66"/>
      <c r="D1" s="66"/>
      <c r="E1" s="66"/>
      <c r="G1" s="82" t="s">
        <v>148</v>
      </c>
      <c r="H1" s="82"/>
    </row>
    <row r="2" spans="1:8" ht="17.25" x14ac:dyDescent="0.3">
      <c r="A2" s="35"/>
      <c r="B2" s="35"/>
      <c r="C2" s="35"/>
      <c r="D2" s="35"/>
      <c r="E2" s="35"/>
    </row>
    <row r="3" spans="1:8" ht="34.5" x14ac:dyDescent="0.3">
      <c r="A3" s="36" t="s">
        <v>0</v>
      </c>
      <c r="B3" s="37" t="s">
        <v>4</v>
      </c>
      <c r="C3" s="36" t="s">
        <v>1</v>
      </c>
      <c r="D3" s="36" t="s">
        <v>2</v>
      </c>
      <c r="E3" s="36" t="s">
        <v>3</v>
      </c>
      <c r="G3" s="81" t="s">
        <v>146</v>
      </c>
      <c r="H3" s="81" t="s">
        <v>147</v>
      </c>
    </row>
    <row r="4" spans="1:8" ht="17.25" x14ac:dyDescent="0.3">
      <c r="A4" s="38">
        <v>43497</v>
      </c>
      <c r="B4" s="39">
        <v>5643</v>
      </c>
      <c r="C4" s="40" t="s">
        <v>95</v>
      </c>
      <c r="D4" s="41" t="s">
        <v>6</v>
      </c>
      <c r="E4" s="42">
        <v>2.4</v>
      </c>
      <c r="G4" s="83">
        <v>10</v>
      </c>
      <c r="H4" s="83">
        <v>12</v>
      </c>
    </row>
    <row r="5" spans="1:8" ht="34.5" x14ac:dyDescent="0.3">
      <c r="A5" s="38">
        <v>43498</v>
      </c>
      <c r="B5" s="39">
        <v>11802</v>
      </c>
      <c r="C5" s="40" t="s">
        <v>96</v>
      </c>
      <c r="D5" s="41" t="s">
        <v>97</v>
      </c>
      <c r="E5" s="42">
        <v>10</v>
      </c>
      <c r="G5" s="83">
        <v>10</v>
      </c>
      <c r="H5" s="83">
        <v>13.12</v>
      </c>
    </row>
    <row r="6" spans="1:8" ht="17.25" x14ac:dyDescent="0.3">
      <c r="A6" s="38">
        <v>43498</v>
      </c>
      <c r="B6" s="39">
        <v>2672</v>
      </c>
      <c r="C6" s="43" t="s">
        <v>98</v>
      </c>
      <c r="D6" s="40" t="s">
        <v>99</v>
      </c>
      <c r="E6" s="42">
        <v>5.62</v>
      </c>
      <c r="G6" s="83">
        <v>10</v>
      </c>
      <c r="H6" s="83"/>
    </row>
    <row r="7" spans="1:8" ht="34.5" x14ac:dyDescent="0.3">
      <c r="A7" s="38">
        <v>43498</v>
      </c>
      <c r="B7" s="39">
        <v>157</v>
      </c>
      <c r="C7" s="43" t="s">
        <v>100</v>
      </c>
      <c r="D7" s="40" t="s">
        <v>101</v>
      </c>
      <c r="E7" s="42">
        <v>10</v>
      </c>
      <c r="G7" s="83">
        <v>10</v>
      </c>
      <c r="H7" s="83"/>
    </row>
    <row r="8" spans="1:8" ht="17.25" x14ac:dyDescent="0.3">
      <c r="A8" s="38">
        <v>43498</v>
      </c>
      <c r="B8" s="39">
        <v>158</v>
      </c>
      <c r="C8" s="43" t="s">
        <v>100</v>
      </c>
      <c r="D8" s="40" t="s">
        <v>102</v>
      </c>
      <c r="E8" s="42">
        <v>10</v>
      </c>
      <c r="G8" s="83">
        <v>5</v>
      </c>
      <c r="H8" s="83"/>
    </row>
    <row r="9" spans="1:8" ht="17.25" x14ac:dyDescent="0.3">
      <c r="A9" s="38">
        <v>43498</v>
      </c>
      <c r="B9" s="39">
        <v>278</v>
      </c>
      <c r="C9" s="43" t="s">
        <v>103</v>
      </c>
      <c r="D9" s="40" t="s">
        <v>104</v>
      </c>
      <c r="E9" s="42">
        <v>10</v>
      </c>
      <c r="G9" s="83">
        <v>10</v>
      </c>
      <c r="H9" s="83"/>
    </row>
    <row r="10" spans="1:8" ht="17.25" x14ac:dyDescent="0.3">
      <c r="A10" s="38">
        <v>43498</v>
      </c>
      <c r="B10" s="39">
        <v>76526</v>
      </c>
      <c r="C10" s="43" t="s">
        <v>105</v>
      </c>
      <c r="D10" s="40" t="s">
        <v>106</v>
      </c>
      <c r="E10" s="42">
        <v>18.16</v>
      </c>
      <c r="G10" s="84">
        <f>SUM(G4:G9)</f>
        <v>55</v>
      </c>
      <c r="H10" s="84">
        <f>SUM(H4:H9)</f>
        <v>25.119999999999997</v>
      </c>
    </row>
    <row r="11" spans="1:8" ht="34.5" x14ac:dyDescent="0.3">
      <c r="A11" s="38">
        <v>43499</v>
      </c>
      <c r="B11" s="39">
        <v>27</v>
      </c>
      <c r="C11" s="43" t="s">
        <v>107</v>
      </c>
      <c r="D11" s="40" t="s">
        <v>108</v>
      </c>
      <c r="E11" s="42">
        <v>15</v>
      </c>
    </row>
    <row r="12" spans="1:8" ht="17.25" x14ac:dyDescent="0.3">
      <c r="A12" s="38">
        <v>43499</v>
      </c>
      <c r="B12" s="39">
        <v>1328</v>
      </c>
      <c r="C12" s="43" t="s">
        <v>109</v>
      </c>
      <c r="D12" s="40" t="s">
        <v>110</v>
      </c>
      <c r="E12" s="42">
        <v>12.4</v>
      </c>
    </row>
    <row r="13" spans="1:8" ht="34.5" x14ac:dyDescent="0.3">
      <c r="A13" s="38">
        <v>43502</v>
      </c>
      <c r="B13" s="39">
        <v>72819</v>
      </c>
      <c r="C13" s="43" t="s">
        <v>98</v>
      </c>
      <c r="D13" s="40" t="s">
        <v>111</v>
      </c>
      <c r="E13" s="42">
        <v>22.02</v>
      </c>
    </row>
    <row r="14" spans="1:8" ht="17.25" x14ac:dyDescent="0.3">
      <c r="A14" s="38">
        <v>43502</v>
      </c>
      <c r="B14" s="44">
        <v>7777</v>
      </c>
      <c r="C14" s="43" t="s">
        <v>98</v>
      </c>
      <c r="D14" s="40" t="s">
        <v>112</v>
      </c>
      <c r="E14" s="45">
        <v>15.39</v>
      </c>
    </row>
    <row r="15" spans="1:8" ht="17.25" x14ac:dyDescent="0.3">
      <c r="A15" s="38">
        <v>43502</v>
      </c>
      <c r="B15" s="44">
        <v>804136</v>
      </c>
      <c r="C15" s="43" t="s">
        <v>7</v>
      </c>
      <c r="D15" s="40" t="s">
        <v>29</v>
      </c>
      <c r="E15" s="45">
        <v>2.39</v>
      </c>
    </row>
    <row r="16" spans="1:8" ht="17.25" x14ac:dyDescent="0.3">
      <c r="A16" s="38">
        <v>43504</v>
      </c>
      <c r="B16" s="44">
        <v>9104</v>
      </c>
      <c r="C16" s="43" t="s">
        <v>113</v>
      </c>
      <c r="D16" s="41" t="s">
        <v>114</v>
      </c>
      <c r="E16" s="45">
        <v>1.5</v>
      </c>
    </row>
    <row r="17" spans="1:5" ht="17.25" x14ac:dyDescent="0.3">
      <c r="A17" s="38">
        <v>43504</v>
      </c>
      <c r="B17" s="44">
        <v>5827</v>
      </c>
      <c r="C17" s="43" t="s">
        <v>95</v>
      </c>
      <c r="D17" s="40" t="s">
        <v>6</v>
      </c>
      <c r="E17" s="45">
        <v>2.4</v>
      </c>
    </row>
    <row r="18" spans="1:5" ht="34.5" x14ac:dyDescent="0.3">
      <c r="A18" s="38">
        <v>43504</v>
      </c>
      <c r="B18" s="44">
        <v>3250</v>
      </c>
      <c r="C18" s="40" t="s">
        <v>115</v>
      </c>
      <c r="D18" s="40" t="s">
        <v>116</v>
      </c>
      <c r="E18" s="42">
        <v>6.78</v>
      </c>
    </row>
    <row r="19" spans="1:5" ht="34.5" x14ac:dyDescent="0.3">
      <c r="A19" s="38">
        <v>43505</v>
      </c>
      <c r="B19" s="44" t="s">
        <v>28</v>
      </c>
      <c r="C19" s="40" t="s">
        <v>31</v>
      </c>
      <c r="D19" s="40" t="s">
        <v>117</v>
      </c>
      <c r="E19" s="42">
        <v>12</v>
      </c>
    </row>
    <row r="20" spans="1:5" ht="17.25" x14ac:dyDescent="0.3">
      <c r="A20" s="46">
        <v>43505</v>
      </c>
      <c r="B20" s="47">
        <v>12173</v>
      </c>
      <c r="C20" s="48" t="s">
        <v>96</v>
      </c>
      <c r="D20" s="49" t="s">
        <v>118</v>
      </c>
      <c r="E20" s="50">
        <v>10</v>
      </c>
    </row>
    <row r="21" spans="1:5" ht="17.25" x14ac:dyDescent="0.3">
      <c r="A21" s="38">
        <v>43508</v>
      </c>
      <c r="B21" s="39">
        <v>87165</v>
      </c>
      <c r="C21" s="43" t="s">
        <v>98</v>
      </c>
      <c r="D21" s="40" t="s">
        <v>119</v>
      </c>
      <c r="E21" s="42">
        <v>5</v>
      </c>
    </row>
    <row r="22" spans="1:5" ht="17.25" x14ac:dyDescent="0.3">
      <c r="A22" s="38">
        <v>43509</v>
      </c>
      <c r="B22" s="39">
        <v>5937</v>
      </c>
      <c r="C22" s="43" t="s">
        <v>95</v>
      </c>
      <c r="D22" s="40" t="s">
        <v>6</v>
      </c>
      <c r="E22" s="42">
        <v>2.4</v>
      </c>
    </row>
    <row r="23" spans="1:5" ht="17.25" x14ac:dyDescent="0.3">
      <c r="A23" s="38">
        <v>43722</v>
      </c>
      <c r="B23" s="39">
        <v>4141</v>
      </c>
      <c r="C23" s="43" t="s">
        <v>120</v>
      </c>
      <c r="D23" s="40" t="s">
        <v>121</v>
      </c>
      <c r="E23" s="42">
        <v>10</v>
      </c>
    </row>
    <row r="24" spans="1:5" ht="34.5" x14ac:dyDescent="0.3">
      <c r="A24" s="38">
        <v>43511</v>
      </c>
      <c r="B24" s="39">
        <v>12568</v>
      </c>
      <c r="C24" s="43" t="s">
        <v>120</v>
      </c>
      <c r="D24" s="40" t="s">
        <v>122</v>
      </c>
      <c r="E24" s="42">
        <v>10</v>
      </c>
    </row>
    <row r="25" spans="1:5" ht="17.25" x14ac:dyDescent="0.3">
      <c r="A25" s="38">
        <v>43511</v>
      </c>
      <c r="B25" s="39">
        <v>20229</v>
      </c>
      <c r="C25" s="43" t="s">
        <v>98</v>
      </c>
      <c r="D25" s="40" t="s">
        <v>123</v>
      </c>
      <c r="E25" s="42">
        <v>7.5</v>
      </c>
    </row>
    <row r="26" spans="1:5" ht="34.5" x14ac:dyDescent="0.3">
      <c r="A26" s="38">
        <v>43511</v>
      </c>
      <c r="B26" s="39">
        <v>96631</v>
      </c>
      <c r="C26" s="43" t="s">
        <v>98</v>
      </c>
      <c r="D26" s="40" t="s">
        <v>124</v>
      </c>
      <c r="E26" s="42">
        <v>3.2</v>
      </c>
    </row>
    <row r="27" spans="1:5" ht="17.25" x14ac:dyDescent="0.3">
      <c r="A27" s="38">
        <v>43511</v>
      </c>
      <c r="B27" s="39">
        <v>6043</v>
      </c>
      <c r="C27" s="43" t="s">
        <v>95</v>
      </c>
      <c r="D27" s="40" t="s">
        <v>6</v>
      </c>
      <c r="E27" s="42">
        <v>2.4</v>
      </c>
    </row>
    <row r="28" spans="1:5" ht="34.5" x14ac:dyDescent="0.3">
      <c r="A28" s="38">
        <v>43511</v>
      </c>
      <c r="B28" s="39">
        <v>726</v>
      </c>
      <c r="C28" s="43" t="s">
        <v>125</v>
      </c>
      <c r="D28" s="40" t="s">
        <v>126</v>
      </c>
      <c r="E28" s="42">
        <v>45</v>
      </c>
    </row>
    <row r="29" spans="1:5" ht="34.5" x14ac:dyDescent="0.3">
      <c r="A29" s="38">
        <v>43512</v>
      </c>
      <c r="B29" s="39">
        <v>21679</v>
      </c>
      <c r="C29" s="43" t="s">
        <v>127</v>
      </c>
      <c r="D29" s="40" t="s">
        <v>128</v>
      </c>
      <c r="E29" s="42">
        <v>7.1</v>
      </c>
    </row>
    <row r="30" spans="1:5" ht="34.5" x14ac:dyDescent="0.3">
      <c r="A30" s="38">
        <v>43512</v>
      </c>
      <c r="B30" s="39">
        <v>8830</v>
      </c>
      <c r="C30" s="43" t="s">
        <v>129</v>
      </c>
      <c r="D30" s="40" t="s">
        <v>130</v>
      </c>
      <c r="E30" s="42">
        <v>8</v>
      </c>
    </row>
    <row r="31" spans="1:5" ht="17.25" x14ac:dyDescent="0.3">
      <c r="A31" s="51"/>
      <c r="B31" s="51"/>
      <c r="C31" s="51"/>
      <c r="D31" s="51"/>
      <c r="E31" s="52">
        <f>SUM(E4:E30)</f>
        <v>266.66000000000003</v>
      </c>
    </row>
    <row r="33" spans="1:5" ht="17.25" x14ac:dyDescent="0.3">
      <c r="A33" s="66" t="s">
        <v>5</v>
      </c>
      <c r="B33" s="66"/>
      <c r="C33" s="66"/>
      <c r="D33" s="66"/>
      <c r="E33" s="66"/>
    </row>
    <row r="34" spans="1:5" ht="17.25" x14ac:dyDescent="0.3">
      <c r="A34" s="35"/>
      <c r="B34" s="35"/>
      <c r="C34" s="35"/>
      <c r="D34" s="35"/>
      <c r="E34" s="35"/>
    </row>
    <row r="35" spans="1:5" ht="34.5" x14ac:dyDescent="0.3">
      <c r="A35" s="36" t="s">
        <v>0</v>
      </c>
      <c r="B35" s="37" t="s">
        <v>4</v>
      </c>
      <c r="C35" s="36" t="s">
        <v>1</v>
      </c>
      <c r="D35" s="36" t="s">
        <v>2</v>
      </c>
      <c r="E35" s="36" t="s">
        <v>3</v>
      </c>
    </row>
    <row r="36" spans="1:5" ht="34.5" x14ac:dyDescent="0.3">
      <c r="A36" s="38">
        <v>43515</v>
      </c>
      <c r="B36" s="39">
        <v>24605</v>
      </c>
      <c r="C36" s="40" t="s">
        <v>8</v>
      </c>
      <c r="D36" s="41" t="s">
        <v>131</v>
      </c>
      <c r="E36" s="42">
        <v>5.15</v>
      </c>
    </row>
    <row r="37" spans="1:5" ht="34.5" x14ac:dyDescent="0.3">
      <c r="A37" s="38">
        <v>43517</v>
      </c>
      <c r="B37" s="39">
        <v>27443</v>
      </c>
      <c r="C37" s="40" t="s">
        <v>8</v>
      </c>
      <c r="D37" s="41" t="s">
        <v>132</v>
      </c>
      <c r="E37" s="42">
        <v>13.12</v>
      </c>
    </row>
    <row r="38" spans="1:5" ht="34.5" x14ac:dyDescent="0.3">
      <c r="A38" s="38">
        <v>43518</v>
      </c>
      <c r="B38" s="39">
        <v>3365</v>
      </c>
      <c r="C38" s="40" t="s">
        <v>115</v>
      </c>
      <c r="D38" s="40" t="s">
        <v>133</v>
      </c>
      <c r="E38" s="42">
        <v>9.0399999999999991</v>
      </c>
    </row>
    <row r="39" spans="1:5" ht="17.25" x14ac:dyDescent="0.3">
      <c r="A39" s="38" t="s">
        <v>134</v>
      </c>
      <c r="B39" s="39">
        <v>6223</v>
      </c>
      <c r="C39" s="43" t="s">
        <v>32</v>
      </c>
      <c r="D39" s="40" t="s">
        <v>6</v>
      </c>
      <c r="E39" s="42">
        <v>2.4</v>
      </c>
    </row>
    <row r="40" spans="1:5" ht="34.5" x14ac:dyDescent="0.3">
      <c r="A40" s="38">
        <v>43520</v>
      </c>
      <c r="B40" s="39">
        <v>12971</v>
      </c>
      <c r="C40" s="43" t="s">
        <v>120</v>
      </c>
      <c r="D40" s="40" t="s">
        <v>135</v>
      </c>
      <c r="E40" s="42">
        <v>5</v>
      </c>
    </row>
    <row r="41" spans="1:5" ht="17.25" x14ac:dyDescent="0.3">
      <c r="A41" s="38">
        <v>43522</v>
      </c>
      <c r="B41" s="39">
        <v>123531</v>
      </c>
      <c r="C41" s="43" t="s">
        <v>8</v>
      </c>
      <c r="D41" s="40" t="s">
        <v>136</v>
      </c>
      <c r="E41" s="42">
        <v>13.08</v>
      </c>
    </row>
    <row r="42" spans="1:5" ht="34.5" x14ac:dyDescent="0.3">
      <c r="A42" s="38">
        <v>43522</v>
      </c>
      <c r="B42" s="39">
        <v>13120</v>
      </c>
      <c r="C42" s="43" t="s">
        <v>120</v>
      </c>
      <c r="D42" s="40" t="s">
        <v>137</v>
      </c>
      <c r="E42" s="42">
        <v>10</v>
      </c>
    </row>
    <row r="43" spans="1:5" ht="17.25" x14ac:dyDescent="0.3">
      <c r="A43" s="51"/>
      <c r="B43" s="51"/>
      <c r="C43" s="51"/>
      <c r="D43" s="51"/>
      <c r="E43" s="52">
        <f>SUM(E36:E42)</f>
        <v>57.789999999999992</v>
      </c>
    </row>
    <row r="45" spans="1:5" ht="18.75" x14ac:dyDescent="0.3">
      <c r="A45" s="1" t="s">
        <v>138</v>
      </c>
      <c r="B45" s="1"/>
      <c r="C45" s="53">
        <v>266.66000000000003</v>
      </c>
    </row>
    <row r="46" spans="1:5" ht="18.75" x14ac:dyDescent="0.3">
      <c r="A46" s="1" t="s">
        <v>139</v>
      </c>
      <c r="B46" s="1"/>
      <c r="C46" s="1">
        <v>57.79</v>
      </c>
    </row>
    <row r="47" spans="1:5" ht="18.75" x14ac:dyDescent="0.3">
      <c r="C47" s="54">
        <f>SUM(C45:C46)</f>
        <v>324.45000000000005</v>
      </c>
    </row>
  </sheetData>
  <mergeCells count="2">
    <mergeCell ref="A1:E1"/>
    <mergeCell ref="A33:E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D1" workbookViewId="0">
      <selection activeCell="K13" sqref="K13"/>
    </sheetView>
  </sheetViews>
  <sheetFormatPr baseColWidth="10" defaultRowHeight="15" x14ac:dyDescent="0.25"/>
  <cols>
    <col min="1" max="1" width="13.140625" bestFit="1" customWidth="1"/>
    <col min="2" max="2" width="18.28515625" customWidth="1"/>
    <col min="3" max="3" width="24.85546875" customWidth="1"/>
    <col min="4" max="4" width="19.85546875" customWidth="1"/>
    <col min="5" max="5" width="12.7109375" bestFit="1" customWidth="1"/>
    <col min="6" max="6" width="12.140625" customWidth="1"/>
  </cols>
  <sheetData>
    <row r="1" spans="1:6" ht="21" x14ac:dyDescent="0.35">
      <c r="A1" s="69" t="s">
        <v>10</v>
      </c>
      <c r="B1" s="69"/>
      <c r="C1" s="69"/>
    </row>
    <row r="2" spans="1:6" ht="21" x14ac:dyDescent="0.35">
      <c r="A2" s="11" t="s">
        <v>11</v>
      </c>
      <c r="B2" s="11" t="s">
        <v>0</v>
      </c>
      <c r="C2" s="11" t="s">
        <v>12</v>
      </c>
      <c r="D2" s="55" t="s">
        <v>13</v>
      </c>
      <c r="E2" s="55" t="s">
        <v>3</v>
      </c>
      <c r="F2" s="25"/>
    </row>
    <row r="3" spans="1:6" ht="21" x14ac:dyDescent="0.35">
      <c r="A3" s="12">
        <v>113.48</v>
      </c>
      <c r="B3" s="13">
        <v>43343</v>
      </c>
      <c r="C3" s="68">
        <f>SUM(A3:A4)</f>
        <v>375.78000000000003</v>
      </c>
      <c r="D3" s="2" t="s">
        <v>14</v>
      </c>
      <c r="E3" s="56">
        <v>228.88000000000005</v>
      </c>
      <c r="F3" s="24"/>
    </row>
    <row r="4" spans="1:6" ht="21" x14ac:dyDescent="0.35">
      <c r="A4" s="12">
        <v>262.3</v>
      </c>
      <c r="B4" s="13">
        <v>43336</v>
      </c>
      <c r="C4" s="68"/>
      <c r="D4" s="2" t="s">
        <v>15</v>
      </c>
      <c r="E4" s="56">
        <v>324.45</v>
      </c>
      <c r="F4" s="24"/>
    </row>
    <row r="5" spans="1:6" ht="21" x14ac:dyDescent="0.35">
      <c r="A5" s="12">
        <v>244.43</v>
      </c>
      <c r="B5" s="13">
        <v>43200</v>
      </c>
      <c r="C5" s="34"/>
      <c r="D5" s="2" t="s">
        <v>30</v>
      </c>
      <c r="E5" s="57">
        <f>SUM(E3:E4)</f>
        <v>553.33000000000004</v>
      </c>
    </row>
    <row r="6" spans="1:6" ht="15.75" x14ac:dyDescent="0.25">
      <c r="A6" s="16">
        <v>205.62</v>
      </c>
      <c r="B6" s="15">
        <v>43185</v>
      </c>
      <c r="C6" s="67">
        <f>SUM(A6:A7)</f>
        <v>467.92</v>
      </c>
    </row>
    <row r="7" spans="1:6" ht="15.75" x14ac:dyDescent="0.25">
      <c r="A7" s="16">
        <v>262.3</v>
      </c>
      <c r="B7" s="15">
        <v>43174</v>
      </c>
      <c r="C7" s="67"/>
    </row>
    <row r="8" spans="1:6" ht="15.75" x14ac:dyDescent="0.25">
      <c r="A8" s="12">
        <v>277.77</v>
      </c>
      <c r="B8" s="13">
        <v>43159</v>
      </c>
      <c r="C8" s="68">
        <f>SUM(A8:A9)</f>
        <v>559.43000000000006</v>
      </c>
    </row>
    <row r="9" spans="1:6" ht="15.75" x14ac:dyDescent="0.25">
      <c r="A9" s="12">
        <v>281.66000000000003</v>
      </c>
      <c r="B9" s="13">
        <v>43153</v>
      </c>
      <c r="C9" s="68"/>
    </row>
    <row r="10" spans="1:6" ht="15.75" x14ac:dyDescent="0.25">
      <c r="A10" s="14">
        <v>258.49</v>
      </c>
      <c r="B10" s="15">
        <v>43131</v>
      </c>
      <c r="C10" s="67">
        <f>SUM(A10:A11)</f>
        <v>540.03</v>
      </c>
    </row>
    <row r="11" spans="1:6" ht="15.75" x14ac:dyDescent="0.25">
      <c r="A11" s="14">
        <v>281.54000000000002</v>
      </c>
      <c r="B11" s="15">
        <v>43118</v>
      </c>
      <c r="C11" s="67"/>
    </row>
  </sheetData>
  <mergeCells count="5">
    <mergeCell ref="C6:C7"/>
    <mergeCell ref="C8:C9"/>
    <mergeCell ref="C10:C11"/>
    <mergeCell ref="A1:C1"/>
    <mergeCell ref="C3:C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C1" workbookViewId="0">
      <selection activeCell="I15" sqref="I15"/>
    </sheetView>
  </sheetViews>
  <sheetFormatPr baseColWidth="10" defaultRowHeight="15" x14ac:dyDescent="0.25"/>
  <cols>
    <col min="2" max="2" width="21.5703125" customWidth="1"/>
    <col min="3" max="3" width="15.42578125" customWidth="1"/>
    <col min="5" max="5" width="15.7109375" customWidth="1"/>
    <col min="9" max="9" width="16.42578125" customWidth="1"/>
    <col min="15" max="15" width="12.140625" bestFit="1" customWidth="1"/>
  </cols>
  <sheetData>
    <row r="1" spans="1:5" ht="15.75" thickBot="1" x14ac:dyDescent="0.3"/>
    <row r="2" spans="1:5" ht="21" x14ac:dyDescent="0.35">
      <c r="A2" s="6" t="s">
        <v>20</v>
      </c>
      <c r="B2" s="7"/>
      <c r="C2" s="19" t="s">
        <v>16</v>
      </c>
      <c r="D2" s="19" t="s">
        <v>9</v>
      </c>
      <c r="E2" s="20" t="s">
        <v>27</v>
      </c>
    </row>
    <row r="3" spans="1:5" ht="21.75" thickBot="1" x14ac:dyDescent="0.4">
      <c r="A3" s="8"/>
      <c r="B3" s="9"/>
      <c r="C3" s="2" t="s">
        <v>25</v>
      </c>
      <c r="D3" s="2">
        <v>384</v>
      </c>
      <c r="E3" s="21">
        <f>+D3/$D$5</f>
        <v>0.53631284916201116</v>
      </c>
    </row>
    <row r="4" spans="1:5" ht="21" x14ac:dyDescent="0.35">
      <c r="A4" s="5" t="s">
        <v>17</v>
      </c>
      <c r="B4" s="5">
        <v>334</v>
      </c>
      <c r="C4" s="2" t="s">
        <v>26</v>
      </c>
      <c r="D4" s="2">
        <v>332</v>
      </c>
      <c r="E4" s="21">
        <f>+D4/$D$5</f>
        <v>0.46368715083798884</v>
      </c>
    </row>
    <row r="5" spans="1:5" ht="21" x14ac:dyDescent="0.35">
      <c r="A5" s="4" t="s">
        <v>19</v>
      </c>
      <c r="B5" s="4">
        <v>293</v>
      </c>
      <c r="C5" s="2" t="s">
        <v>30</v>
      </c>
      <c r="D5" s="19">
        <f>SUM(D3:D4)</f>
        <v>716</v>
      </c>
      <c r="E5" s="22">
        <f>+D5/$D$5</f>
        <v>1</v>
      </c>
    </row>
    <row r="6" spans="1:5" x14ac:dyDescent="0.25">
      <c r="A6" s="10" t="s">
        <v>9</v>
      </c>
      <c r="B6" s="10">
        <f>SUM(B4:B5)</f>
        <v>627</v>
      </c>
    </row>
    <row r="25" spans="4:5" ht="21" x14ac:dyDescent="0.35">
      <c r="D25" s="18"/>
      <c r="E25" s="1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3" workbookViewId="0">
      <selection activeCell="F41" sqref="F41"/>
    </sheetView>
  </sheetViews>
  <sheetFormatPr baseColWidth="10" defaultRowHeight="15" x14ac:dyDescent="0.25"/>
  <cols>
    <col min="2" max="2" width="20.28515625" customWidth="1"/>
    <col min="3" max="3" width="14.28515625" customWidth="1"/>
  </cols>
  <sheetData>
    <row r="1" spans="1:8" ht="15.75" x14ac:dyDescent="0.25">
      <c r="A1" s="72" t="s">
        <v>140</v>
      </c>
      <c r="B1" s="72"/>
      <c r="C1" s="72"/>
      <c r="D1" s="72"/>
      <c r="E1" s="72"/>
      <c r="F1" s="72"/>
      <c r="G1" s="72"/>
      <c r="H1" s="72"/>
    </row>
    <row r="2" spans="1:8" ht="15.75" x14ac:dyDescent="0.25">
      <c r="A2" s="72" t="s">
        <v>141</v>
      </c>
      <c r="B2" s="72"/>
      <c r="C2" s="72"/>
      <c r="D2" s="72"/>
      <c r="E2" s="72"/>
      <c r="F2" s="72"/>
      <c r="G2" s="72"/>
      <c r="H2" s="72"/>
    </row>
    <row r="3" spans="1:8" ht="15.75" x14ac:dyDescent="0.25">
      <c r="A3" s="73">
        <v>43524</v>
      </c>
      <c r="B3" s="73"/>
      <c r="C3" s="73"/>
      <c r="D3" s="73"/>
      <c r="E3" s="73"/>
      <c r="F3" s="73"/>
      <c r="G3" s="73"/>
      <c r="H3" s="73"/>
    </row>
    <row r="4" spans="1:8" ht="15.75" x14ac:dyDescent="0.25">
      <c r="A4" s="72" t="s">
        <v>140</v>
      </c>
      <c r="B4" s="72"/>
      <c r="C4" s="72"/>
      <c r="D4" s="72"/>
      <c r="E4" s="72"/>
      <c r="F4" s="72"/>
      <c r="G4" s="72"/>
      <c r="H4" s="72"/>
    </row>
    <row r="5" spans="1:8" ht="15.75" x14ac:dyDescent="0.25">
      <c r="A5" s="72" t="s">
        <v>141</v>
      </c>
      <c r="B5" s="72"/>
      <c r="C5" s="72"/>
      <c r="D5" s="72"/>
      <c r="E5" s="72"/>
      <c r="F5" s="72"/>
      <c r="G5" s="72"/>
      <c r="H5" s="72"/>
    </row>
    <row r="6" spans="1:8" ht="15.75" x14ac:dyDescent="0.25">
      <c r="A6" s="73">
        <v>43524</v>
      </c>
      <c r="B6" s="73"/>
      <c r="C6" s="73"/>
      <c r="D6" s="73"/>
      <c r="E6" s="73"/>
      <c r="F6" s="73"/>
      <c r="G6" s="73"/>
      <c r="H6" s="73"/>
    </row>
    <row r="7" spans="1:8" x14ac:dyDescent="0.25">
      <c r="A7" s="70" t="s">
        <v>33</v>
      </c>
      <c r="B7" s="70" t="s">
        <v>34</v>
      </c>
      <c r="C7" s="71" t="s">
        <v>18</v>
      </c>
      <c r="D7" s="71"/>
    </row>
    <row r="8" spans="1:8" x14ac:dyDescent="0.25">
      <c r="A8" s="70"/>
      <c r="B8" s="70"/>
      <c r="C8" s="58" t="s">
        <v>89</v>
      </c>
      <c r="D8" s="58" t="s">
        <v>90</v>
      </c>
    </row>
    <row r="9" spans="1:8" ht="24" x14ac:dyDescent="0.25">
      <c r="A9" s="26" t="s">
        <v>35</v>
      </c>
      <c r="B9" s="27" t="s">
        <v>36</v>
      </c>
      <c r="C9" s="59">
        <f>C41</f>
        <v>2812.2370000000005</v>
      </c>
      <c r="D9" s="59"/>
    </row>
    <row r="10" spans="1:8" x14ac:dyDescent="0.25">
      <c r="A10" s="26" t="s">
        <v>37</v>
      </c>
      <c r="B10" s="27" t="s">
        <v>38</v>
      </c>
      <c r="C10" s="59">
        <v>870</v>
      </c>
      <c r="D10" s="59"/>
    </row>
    <row r="11" spans="1:8" x14ac:dyDescent="0.25">
      <c r="A11" s="28">
        <v>41020202</v>
      </c>
      <c r="B11" s="27" t="s">
        <v>39</v>
      </c>
      <c r="C11" s="60">
        <v>10.88</v>
      </c>
      <c r="D11" s="59"/>
    </row>
    <row r="12" spans="1:8" x14ac:dyDescent="0.25">
      <c r="A12" s="28">
        <v>41020203</v>
      </c>
      <c r="B12" s="27" t="s">
        <v>40</v>
      </c>
      <c r="C12" s="60">
        <v>36.25</v>
      </c>
      <c r="D12" s="59"/>
    </row>
    <row r="13" spans="1:8" x14ac:dyDescent="0.25">
      <c r="A13" s="28">
        <v>41020204</v>
      </c>
      <c r="B13" s="27" t="s">
        <v>41</v>
      </c>
      <c r="C13" s="60">
        <v>72.5</v>
      </c>
      <c r="D13" s="59"/>
    </row>
    <row r="14" spans="1:8" ht="24" x14ac:dyDescent="0.25">
      <c r="A14" s="26" t="s">
        <v>42</v>
      </c>
      <c r="B14" s="27" t="s">
        <v>43</v>
      </c>
      <c r="C14" s="60">
        <v>65.25</v>
      </c>
      <c r="D14" s="59"/>
    </row>
    <row r="15" spans="1:8" ht="24" x14ac:dyDescent="0.25">
      <c r="A15" s="26" t="s">
        <v>44</v>
      </c>
      <c r="B15" s="27" t="s">
        <v>45</v>
      </c>
      <c r="C15" s="60">
        <v>67.430000000000007</v>
      </c>
      <c r="D15" s="59"/>
    </row>
    <row r="16" spans="1:8" ht="24" x14ac:dyDescent="0.25">
      <c r="A16" s="26" t="s">
        <v>46</v>
      </c>
      <c r="B16" s="27" t="s">
        <v>47</v>
      </c>
      <c r="C16" s="60">
        <f>60+60+60+60+60+62.5+62.5</f>
        <v>425</v>
      </c>
      <c r="D16" s="59"/>
    </row>
    <row r="17" spans="1:4" x14ac:dyDescent="0.25">
      <c r="A17" s="26" t="s">
        <v>48</v>
      </c>
      <c r="B17" s="27" t="s">
        <v>49</v>
      </c>
      <c r="C17" s="59">
        <v>80</v>
      </c>
      <c r="D17" s="59"/>
    </row>
    <row r="18" spans="1:4" x14ac:dyDescent="0.25">
      <c r="A18" s="26" t="s">
        <v>50</v>
      </c>
      <c r="B18" s="27" t="s">
        <v>51</v>
      </c>
      <c r="C18" s="59">
        <v>45.38</v>
      </c>
      <c r="D18" s="59"/>
    </row>
    <row r="19" spans="1:4" ht="24" x14ac:dyDescent="0.25">
      <c r="A19" s="26" t="s">
        <v>52</v>
      </c>
      <c r="B19" s="27" t="s">
        <v>53</v>
      </c>
      <c r="C19" s="59">
        <v>2.39</v>
      </c>
      <c r="D19" s="59"/>
    </row>
    <row r="20" spans="1:4" x14ac:dyDescent="0.25">
      <c r="A20" s="26" t="s">
        <v>54</v>
      </c>
      <c r="B20" s="27" t="s">
        <v>55</v>
      </c>
      <c r="C20" s="59">
        <f>8.52+2.13</f>
        <v>10.649999999999999</v>
      </c>
      <c r="D20" s="59"/>
    </row>
    <row r="21" spans="1:4" x14ac:dyDescent="0.25">
      <c r="A21" s="26" t="s">
        <v>56</v>
      </c>
      <c r="B21" s="27" t="s">
        <v>57</v>
      </c>
      <c r="C21" s="59">
        <f>99.05+8.48+8.48</f>
        <v>116.01</v>
      </c>
      <c r="D21" s="59"/>
    </row>
    <row r="22" spans="1:4" x14ac:dyDescent="0.25">
      <c r="A22" s="26" t="s">
        <v>58</v>
      </c>
      <c r="B22" s="27" t="s">
        <v>59</v>
      </c>
      <c r="C22" s="59">
        <v>49.88</v>
      </c>
      <c r="D22" s="59"/>
    </row>
    <row r="23" spans="1:4" x14ac:dyDescent="0.25">
      <c r="A23" s="26" t="s">
        <v>60</v>
      </c>
      <c r="B23" s="27" t="s">
        <v>61</v>
      </c>
      <c r="C23" s="59">
        <v>309.73</v>
      </c>
      <c r="D23" s="59"/>
    </row>
    <row r="24" spans="1:4" ht="24" x14ac:dyDescent="0.25">
      <c r="A24" s="26" t="s">
        <v>62</v>
      </c>
      <c r="B24" s="27" t="s">
        <v>63</v>
      </c>
      <c r="C24" s="59">
        <v>43</v>
      </c>
      <c r="D24" s="59"/>
    </row>
    <row r="25" spans="1:4" x14ac:dyDescent="0.25">
      <c r="A25" s="28">
        <v>41020216</v>
      </c>
      <c r="B25" s="27" t="s">
        <v>64</v>
      </c>
      <c r="C25" s="59">
        <f>90+15+8</f>
        <v>113</v>
      </c>
      <c r="D25" s="59"/>
    </row>
    <row r="26" spans="1:4" ht="36" x14ac:dyDescent="0.25">
      <c r="A26" s="26" t="s">
        <v>65</v>
      </c>
      <c r="B26" s="27" t="s">
        <v>66</v>
      </c>
      <c r="C26" s="59">
        <f>6+8</f>
        <v>14</v>
      </c>
      <c r="D26" s="59"/>
    </row>
    <row r="27" spans="1:4" ht="24" x14ac:dyDescent="0.25">
      <c r="A27" s="26" t="s">
        <v>67</v>
      </c>
      <c r="B27" s="27" t="s">
        <v>68</v>
      </c>
      <c r="C27" s="59">
        <f>31.64+3.94+7.93</f>
        <v>43.51</v>
      </c>
      <c r="D27" s="59"/>
    </row>
    <row r="28" spans="1:4" x14ac:dyDescent="0.25">
      <c r="A28" s="26" t="s">
        <v>69</v>
      </c>
      <c r="B28" s="27" t="s">
        <v>70</v>
      </c>
      <c r="C28" s="59">
        <v>4.2469999999999999</v>
      </c>
      <c r="D28" s="59"/>
    </row>
    <row r="29" spans="1:4" ht="24" x14ac:dyDescent="0.25">
      <c r="A29" s="26" t="s">
        <v>71</v>
      </c>
      <c r="B29" s="27" t="s">
        <v>72</v>
      </c>
      <c r="C29" s="59">
        <f>40.51+18.16+12.4+5.15+13.12</f>
        <v>89.340000000000018</v>
      </c>
      <c r="D29" s="59"/>
    </row>
    <row r="30" spans="1:4" ht="24" x14ac:dyDescent="0.25">
      <c r="A30" s="26" t="s">
        <v>73</v>
      </c>
      <c r="B30" s="27" t="s">
        <v>74</v>
      </c>
      <c r="C30" s="59">
        <f>22.52+117.74</f>
        <v>140.26</v>
      </c>
      <c r="D30" s="59"/>
    </row>
    <row r="31" spans="1:4" ht="24" x14ac:dyDescent="0.25">
      <c r="A31" s="28">
        <v>41020226</v>
      </c>
      <c r="B31" s="27" t="s">
        <v>75</v>
      </c>
      <c r="C31" s="59">
        <v>0</v>
      </c>
      <c r="D31" s="59"/>
    </row>
    <row r="32" spans="1:4" ht="24" x14ac:dyDescent="0.25">
      <c r="A32" s="26" t="s">
        <v>76</v>
      </c>
      <c r="B32" s="27" t="s">
        <v>77</v>
      </c>
      <c r="C32" s="59">
        <v>39.82</v>
      </c>
      <c r="D32" s="59"/>
    </row>
    <row r="33" spans="1:4" ht="24" x14ac:dyDescent="0.25">
      <c r="A33" s="26" t="s">
        <v>78</v>
      </c>
      <c r="B33" s="27" t="s">
        <v>79</v>
      </c>
      <c r="C33" s="59">
        <f>19.49+1.3+4.43+2.83+11.58</f>
        <v>39.629999999999995</v>
      </c>
      <c r="D33" s="59"/>
    </row>
    <row r="34" spans="1:4" ht="24" x14ac:dyDescent="0.25">
      <c r="A34" s="26" t="s">
        <v>80</v>
      </c>
      <c r="B34" s="27" t="s">
        <v>81</v>
      </c>
      <c r="C34" s="59">
        <v>98.25</v>
      </c>
      <c r="D34" s="59"/>
    </row>
    <row r="35" spans="1:4" x14ac:dyDescent="0.25">
      <c r="A35" s="28">
        <v>41020234</v>
      </c>
      <c r="B35" s="27" t="s">
        <v>82</v>
      </c>
      <c r="C35" s="59">
        <f>2.2+0.42+0.42</f>
        <v>3.04</v>
      </c>
      <c r="D35" s="59"/>
    </row>
    <row r="36" spans="1:4" ht="24" x14ac:dyDescent="0.25">
      <c r="A36" s="26" t="s">
        <v>83</v>
      </c>
      <c r="B36" s="27" t="s">
        <v>84</v>
      </c>
      <c r="C36" s="59">
        <f>3+19.79</f>
        <v>22.79</v>
      </c>
      <c r="D36" s="59"/>
    </row>
    <row r="37" spans="1:4" x14ac:dyDescent="0.25">
      <c r="A37" s="28">
        <v>510107</v>
      </c>
      <c r="B37" s="27" t="s">
        <v>142</v>
      </c>
      <c r="C37" s="59"/>
      <c r="D37" s="59">
        <v>0</v>
      </c>
    </row>
    <row r="38" spans="1:4" x14ac:dyDescent="0.25">
      <c r="A38" s="26" t="s">
        <v>85</v>
      </c>
      <c r="B38" s="27" t="s">
        <v>86</v>
      </c>
      <c r="C38" s="59"/>
      <c r="D38" s="59">
        <v>384</v>
      </c>
    </row>
    <row r="39" spans="1:4" x14ac:dyDescent="0.25">
      <c r="A39" s="26" t="s">
        <v>87</v>
      </c>
      <c r="B39" s="27" t="s">
        <v>61</v>
      </c>
      <c r="C39" s="62"/>
      <c r="D39" s="63">
        <v>4</v>
      </c>
    </row>
    <row r="40" spans="1:4" ht="24" x14ac:dyDescent="0.25">
      <c r="A40" s="26" t="s">
        <v>88</v>
      </c>
      <c r="B40" s="27" t="s">
        <v>143</v>
      </c>
      <c r="C40" s="59"/>
      <c r="D40" s="59"/>
    </row>
    <row r="41" spans="1:4" ht="15.75" thickBot="1" x14ac:dyDescent="0.3">
      <c r="A41" s="29"/>
      <c r="B41" s="29" t="s">
        <v>144</v>
      </c>
      <c r="C41" s="64">
        <f>SUM(C10:C40)</f>
        <v>2812.2370000000005</v>
      </c>
      <c r="D41" s="65">
        <v>4.3840000000000003</v>
      </c>
    </row>
    <row r="42" spans="1:4" ht="15.75" thickTop="1" x14ac:dyDescent="0.25">
      <c r="C42" s="61"/>
      <c r="D42" s="61"/>
    </row>
  </sheetData>
  <mergeCells count="9">
    <mergeCell ref="A3:H3"/>
    <mergeCell ref="A1:H1"/>
    <mergeCell ref="A2:H2"/>
    <mergeCell ref="A7:A8"/>
    <mergeCell ref="B7:B8"/>
    <mergeCell ref="C7:D7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"/>
  <sheetViews>
    <sheetView workbookViewId="0">
      <selection activeCell="A10" sqref="A10:D10"/>
    </sheetView>
  </sheetViews>
  <sheetFormatPr baseColWidth="10" defaultRowHeight="15" x14ac:dyDescent="0.25"/>
  <cols>
    <col min="1" max="1" width="15.140625" customWidth="1"/>
    <col min="2" max="2" width="18.28515625" customWidth="1"/>
    <col min="3" max="3" width="15.42578125" customWidth="1"/>
    <col min="4" max="4" width="18.5703125" customWidth="1"/>
  </cols>
  <sheetData>
    <row r="2" spans="1:4" ht="18.75" x14ac:dyDescent="0.3">
      <c r="A2" s="74" t="s">
        <v>91</v>
      </c>
      <c r="B2" s="75"/>
      <c r="C2" s="75"/>
      <c r="D2" s="75"/>
    </row>
    <row r="3" spans="1:4" ht="15" customHeight="1" x14ac:dyDescent="0.25">
      <c r="A3" s="76" t="s">
        <v>16</v>
      </c>
      <c r="B3" s="76" t="s">
        <v>92</v>
      </c>
      <c r="C3" s="76" t="s">
        <v>93</v>
      </c>
      <c r="D3" s="78" t="s">
        <v>94</v>
      </c>
    </row>
    <row r="4" spans="1:4" ht="15" customHeight="1" x14ac:dyDescent="0.25">
      <c r="A4" s="77"/>
      <c r="B4" s="77"/>
      <c r="C4" s="77"/>
      <c r="D4" s="79"/>
    </row>
    <row r="5" spans="1:4" ht="18.75" x14ac:dyDescent="0.3">
      <c r="A5" s="30"/>
      <c r="B5" s="30"/>
      <c r="C5" s="30"/>
      <c r="D5" s="4"/>
    </row>
    <row r="6" spans="1:4" ht="18.75" x14ac:dyDescent="0.3">
      <c r="A6" s="30" t="s">
        <v>17</v>
      </c>
      <c r="B6" s="31">
        <v>5563.7</v>
      </c>
      <c r="C6" s="31">
        <v>2539.84</v>
      </c>
      <c r="D6" s="31">
        <v>3023.86</v>
      </c>
    </row>
    <row r="7" spans="1:4" ht="18.75" x14ac:dyDescent="0.3">
      <c r="A7" s="30" t="s">
        <v>18</v>
      </c>
      <c r="B7" s="31">
        <v>4384</v>
      </c>
      <c r="C7" s="31">
        <v>2812.24</v>
      </c>
      <c r="D7" s="31">
        <v>1571.76</v>
      </c>
    </row>
    <row r="8" spans="1:4" ht="18.75" x14ac:dyDescent="0.3">
      <c r="A8" s="32" t="s">
        <v>9</v>
      </c>
      <c r="B8" s="33">
        <f>SUM(B6:B7)</f>
        <v>9947.7000000000007</v>
      </c>
      <c r="C8" s="33">
        <f>SUM(C6:C7)</f>
        <v>5352.08</v>
      </c>
      <c r="D8" s="33">
        <f>SUM(D6:D7)</f>
        <v>4595.62</v>
      </c>
    </row>
  </sheetData>
  <mergeCells count="5">
    <mergeCell ref="A2:D2"/>
    <mergeCell ref="A3:A4"/>
    <mergeCell ref="B3:B4"/>
    <mergeCell ref="C3:C4"/>
    <mergeCell ref="D3:D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9"/>
  <sheetViews>
    <sheetView tabSelected="1" workbookViewId="0">
      <selection activeCell="A10" sqref="A10"/>
    </sheetView>
  </sheetViews>
  <sheetFormatPr baseColWidth="10" defaultRowHeight="15" x14ac:dyDescent="0.25"/>
  <cols>
    <col min="1" max="1" width="50.7109375" customWidth="1"/>
    <col min="2" max="2" width="15.85546875" customWidth="1"/>
  </cols>
  <sheetData>
    <row r="2" spans="1:2" ht="18.75" x14ac:dyDescent="0.3">
      <c r="A2" s="80" t="s">
        <v>21</v>
      </c>
      <c r="B2" s="80"/>
    </row>
    <row r="3" spans="1:2" ht="18.75" x14ac:dyDescent="0.3">
      <c r="A3" s="1"/>
    </row>
    <row r="4" spans="1:2" ht="18.75" x14ac:dyDescent="0.3">
      <c r="A4" s="1" t="s">
        <v>24</v>
      </c>
    </row>
    <row r="5" spans="1:2" ht="18.75" x14ac:dyDescent="0.3">
      <c r="A5" s="1" t="s">
        <v>145</v>
      </c>
      <c r="B5" s="3">
        <v>27892.55</v>
      </c>
    </row>
    <row r="6" spans="1:2" ht="18.75" x14ac:dyDescent="0.3">
      <c r="A6" s="1"/>
      <c r="B6" s="3"/>
    </row>
    <row r="7" spans="1:2" ht="18.75" x14ac:dyDescent="0.3">
      <c r="A7" s="1" t="s">
        <v>22</v>
      </c>
      <c r="B7" s="3">
        <v>4000</v>
      </c>
    </row>
    <row r="8" spans="1:2" ht="18.75" x14ac:dyDescent="0.3">
      <c r="A8" s="17" t="s">
        <v>23</v>
      </c>
      <c r="B8" s="23">
        <v>23892.55</v>
      </c>
    </row>
    <row r="9" spans="1:2" x14ac:dyDescent="0.25">
      <c r="B9" s="85"/>
    </row>
  </sheetData>
  <mergeCells count="1">
    <mergeCell ref="A2:B2"/>
  </mergeCells>
  <pageMargins left="0.7" right="0.7" top="0.75" bottom="0.75" header="0.3" footer="0.3"/>
  <pageSetup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CAJA CHICA FEBRERO</vt:lpstr>
      <vt:lpstr>HISTORICO CAJA CHICA</vt:lpstr>
      <vt:lpstr>MEMBRESIA SOCIOS</vt:lpstr>
      <vt:lpstr>GASTOS Y EGRESOS FEBRERO</vt:lpstr>
      <vt:lpstr>HISTORICO DE GASTOS Y EGRESOS</vt:lpstr>
      <vt:lpstr>ESTADO DE CUENTA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Alvayero-Gomez</cp:lastModifiedBy>
  <cp:lastPrinted>2018-08-31T21:50:15Z</cp:lastPrinted>
  <dcterms:created xsi:type="dcterms:W3CDTF">2016-01-18T19:16:25Z</dcterms:created>
  <dcterms:modified xsi:type="dcterms:W3CDTF">2019-03-15T03:51:48Z</dcterms:modified>
</cp:coreProperties>
</file>