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200" windowHeight="11295" activeTab="5"/>
  </bookViews>
  <sheets>
    <sheet name="HISTORICO CAJA CHICA" sheetId="45" r:id="rId1"/>
    <sheet name="CAJA CHICA DICIEMBRE" sheetId="60" r:id="rId2"/>
    <sheet name="MEMBRESIA SOCIOS" sheetId="48" r:id="rId3"/>
    <sheet name="GASTOS Y EGRESOS DICIEMBRE" sheetId="61" r:id="rId4"/>
    <sheet name="HISTORICO DE GASTOS Y EGRESOS" sheetId="58" r:id="rId5"/>
    <sheet name="ESTADO DE CUENTA" sheetId="50" r:id="rId6"/>
  </sheets>
  <calcPr calcId="152511"/>
</workbook>
</file>

<file path=xl/calcChain.xml><?xml version="1.0" encoding="utf-8"?>
<calcChain xmlns="http://schemas.openxmlformats.org/spreadsheetml/2006/main">
  <c r="D43" i="61" l="1"/>
  <c r="D46" i="61" s="1"/>
  <c r="C37" i="61"/>
  <c r="C35" i="61"/>
  <c r="C25" i="61"/>
  <c r="C24" i="61"/>
  <c r="C23" i="61"/>
  <c r="C22" i="61"/>
  <c r="C19" i="61"/>
  <c r="C15" i="61"/>
  <c r="C14" i="61"/>
  <c r="C12" i="61"/>
  <c r="C11" i="61"/>
  <c r="C3" i="61"/>
  <c r="C46" i="61" s="1"/>
  <c r="D15" i="48"/>
  <c r="E14" i="48" s="1"/>
  <c r="G7" i="60"/>
  <c r="H7" i="60"/>
  <c r="E36" i="60"/>
  <c r="D47" i="61" l="1"/>
  <c r="D18" i="58"/>
  <c r="C18" i="58"/>
  <c r="B18" i="58"/>
  <c r="E13" i="48" l="1"/>
  <c r="E15" i="48"/>
  <c r="E12" i="48" l="1"/>
  <c r="E11" i="48" l="1"/>
  <c r="E3" i="48" l="1"/>
  <c r="E10" i="48" l="1"/>
  <c r="E9" i="48"/>
  <c r="E8" i="48"/>
  <c r="E7" i="48"/>
  <c r="E6" i="48"/>
  <c r="E5" i="48"/>
  <c r="E4" i="48"/>
  <c r="B8" i="50"/>
  <c r="C20" i="45" l="1"/>
  <c r="C18" i="45"/>
  <c r="C16" i="45"/>
  <c r="B16" i="48" l="1"/>
  <c r="C13" i="45" l="1"/>
  <c r="C11" i="45"/>
  <c r="C9" i="45"/>
  <c r="C6" i="45"/>
  <c r="C3" i="45"/>
</calcChain>
</file>

<file path=xl/sharedStrings.xml><?xml version="1.0" encoding="utf-8"?>
<sst xmlns="http://schemas.openxmlformats.org/spreadsheetml/2006/main" count="225" uniqueCount="175">
  <si>
    <t>Fecha</t>
  </si>
  <si>
    <t>Proveedor</t>
  </si>
  <si>
    <t>Utilizado para</t>
  </si>
  <si>
    <t>Monto</t>
  </si>
  <si>
    <t>RECIBO CCF o FA #</t>
  </si>
  <si>
    <t>LIQUIDACIÓN DE CAJA CHICA</t>
  </si>
  <si>
    <t>Compra de un garrafón de agua cristal</t>
  </si>
  <si>
    <t>ANDA</t>
  </si>
  <si>
    <t>Recibo APES</t>
  </si>
  <si>
    <t>Calleja, S.A. de C.V.</t>
  </si>
  <si>
    <t>TOTAL</t>
  </si>
  <si>
    <t>Historico de caja chica</t>
  </si>
  <si>
    <t>monto</t>
  </si>
  <si>
    <t>promedio mensual</t>
  </si>
  <si>
    <t>Mes</t>
  </si>
  <si>
    <t>ABRIL</t>
  </si>
  <si>
    <t>MAYO</t>
  </si>
  <si>
    <t>JUNIO</t>
  </si>
  <si>
    <t>JULIO</t>
  </si>
  <si>
    <t>AGOSTO</t>
  </si>
  <si>
    <t>ENERO</t>
  </si>
  <si>
    <t>FEBRERO</t>
  </si>
  <si>
    <t>MARZO</t>
  </si>
  <si>
    <t>MES</t>
  </si>
  <si>
    <t>Enero</t>
  </si>
  <si>
    <t>Febrero</t>
  </si>
  <si>
    <t>Abril</t>
  </si>
  <si>
    <t>Mayo</t>
  </si>
  <si>
    <t>Junio</t>
  </si>
  <si>
    <t>Julio</t>
  </si>
  <si>
    <t>Agosto</t>
  </si>
  <si>
    <t>Marzo</t>
  </si>
  <si>
    <t xml:space="preserve">CUOTA DE SOCIOS </t>
  </si>
  <si>
    <t xml:space="preserve">ESTADO DE CUENTA APES </t>
  </si>
  <si>
    <t>Menos deposito del inquilino</t>
  </si>
  <si>
    <t>Total disponible</t>
  </si>
  <si>
    <t xml:space="preserve">ESTADO DE CUENTA </t>
  </si>
  <si>
    <t xml:space="preserve">Enero </t>
  </si>
  <si>
    <t xml:space="preserve">Febrero </t>
  </si>
  <si>
    <t>%</t>
  </si>
  <si>
    <t xml:space="preserve">SEPTIEMBRE </t>
  </si>
  <si>
    <t>s/n</t>
  </si>
  <si>
    <t>Pago de servicio de agua potable</t>
  </si>
  <si>
    <t xml:space="preserve">Septiembre </t>
  </si>
  <si>
    <t xml:space="preserve">TOTAL </t>
  </si>
  <si>
    <t xml:space="preserve">OCTUBRE </t>
  </si>
  <si>
    <t>Factura comercial</t>
  </si>
  <si>
    <t xml:space="preserve">Octubre </t>
  </si>
  <si>
    <t xml:space="preserve">NOVIEMBRE </t>
  </si>
  <si>
    <t>Raul Ernesto Castro Escamilla</t>
  </si>
  <si>
    <t>Transporte ejecutivo</t>
  </si>
  <si>
    <t xml:space="preserve">Noviembre </t>
  </si>
  <si>
    <t>Cuenta</t>
  </si>
  <si>
    <t>Concepto</t>
  </si>
  <si>
    <t>410202</t>
  </si>
  <si>
    <t>GASTOS DE ADMINISTRACION</t>
  </si>
  <si>
    <t>41020201</t>
  </si>
  <si>
    <t>SUELDOS</t>
  </si>
  <si>
    <t>VACACIONES</t>
  </si>
  <si>
    <t>AGUINALDOS</t>
  </si>
  <si>
    <t>INDEMNIZACIONES</t>
  </si>
  <si>
    <t>41020205</t>
  </si>
  <si>
    <t>CUOTA PATRONAL ISSS</t>
  </si>
  <si>
    <t>41020206</t>
  </si>
  <si>
    <t>CUOTA PATRONAL AFP</t>
  </si>
  <si>
    <t>41020207</t>
  </si>
  <si>
    <t>HONORARIOS PROFESIONALES</t>
  </si>
  <si>
    <t>41020208</t>
  </si>
  <si>
    <t>VIATICOS</t>
  </si>
  <si>
    <t>41020209</t>
  </si>
  <si>
    <t>ENERGIA ELECTRICA</t>
  </si>
  <si>
    <t>41020210</t>
  </si>
  <si>
    <t>AGUA ALCANTARILLADOS</t>
  </si>
  <si>
    <t>41020211</t>
  </si>
  <si>
    <t>AGUA ENVASADA</t>
  </si>
  <si>
    <t>41020212</t>
  </si>
  <si>
    <t>TELEFONO</t>
  </si>
  <si>
    <t>41020213</t>
  </si>
  <si>
    <t>CABLE E INTERNET</t>
  </si>
  <si>
    <t>41020214</t>
  </si>
  <si>
    <t>ALQUILER DE LOCAL</t>
  </si>
  <si>
    <t>41020215</t>
  </si>
  <si>
    <t>MANTENIMIENTO DE LOCAL ARRENDADO</t>
  </si>
  <si>
    <t>TAXI Y SIMILARES</t>
  </si>
  <si>
    <t>ENCOMIENDAS</t>
  </si>
  <si>
    <t>41020218</t>
  </si>
  <si>
    <t>PAPELERIA, FOTOCOPIAS Y SIMILARES</t>
  </si>
  <si>
    <t>41020219</t>
  </si>
  <si>
    <t>COMBUSTIBLES Y LUBRICANTES</t>
  </si>
  <si>
    <t>41020220</t>
  </si>
  <si>
    <t>FOVIAL + COTRANS</t>
  </si>
  <si>
    <t>41020221</t>
  </si>
  <si>
    <t>ALIMENTACION Y SIMILARES</t>
  </si>
  <si>
    <t>41020222</t>
  </si>
  <si>
    <t>IMPUESTOS MUNICIPALES</t>
  </si>
  <si>
    <t>GASTOS LEGALES</t>
  </si>
  <si>
    <t>CAPACITACIONES</t>
  </si>
  <si>
    <t>41020225</t>
  </si>
  <si>
    <t>MANTENIMIENTO A PROPIEDADES</t>
  </si>
  <si>
    <t>PUBLICIDAD Y SIMILARES</t>
  </si>
  <si>
    <t>IMPUESTO SOBRE LA RENTA</t>
  </si>
  <si>
    <t>41020228</t>
  </si>
  <si>
    <t>ALQUILER DE VEHICULOS</t>
  </si>
  <si>
    <t>41020229</t>
  </si>
  <si>
    <t>MANTEMIENTO DE COMPUTADORAS</t>
  </si>
  <si>
    <t>41020230</t>
  </si>
  <si>
    <t>IMPUESTO A LA SEGURIDAD</t>
  </si>
  <si>
    <t>GASTOS POR TORNEO DE FOOTBALL</t>
  </si>
  <si>
    <t>41020232</t>
  </si>
  <si>
    <t>ARTICULOS DE LIMPIEZA</t>
  </si>
  <si>
    <t>41020233</t>
  </si>
  <si>
    <t>GASTOS DE REPRESENTACION</t>
  </si>
  <si>
    <t>LIOF</t>
  </si>
  <si>
    <t>41020235</t>
  </si>
  <si>
    <t>COMISIONES BANCARIAS</t>
  </si>
  <si>
    <t>CRISTALERIA Y UTENSILIOS</t>
  </si>
  <si>
    <t>DEPRECIACION DE ACTIVO FIJO</t>
  </si>
  <si>
    <t>41020238</t>
  </si>
  <si>
    <t>AYUDA POR FALLECIMIENTOS Y SIMILARES</t>
  </si>
  <si>
    <t>OTROS PROYECTOS USAID</t>
  </si>
  <si>
    <t>520101</t>
  </si>
  <si>
    <t>CUOTAS DE SOCIOS</t>
  </si>
  <si>
    <t>520102</t>
  </si>
  <si>
    <t>520204</t>
  </si>
  <si>
    <t>OTROS INGRESOS</t>
  </si>
  <si>
    <t>Totales Mensuales y Acumulados</t>
  </si>
  <si>
    <t>Noviembre</t>
  </si>
  <si>
    <t>Gastos</t>
  </si>
  <si>
    <t>Ingresos</t>
  </si>
  <si>
    <t>INGRESOS Y GASTOS 2018</t>
  </si>
  <si>
    <t>INGRESO</t>
  </si>
  <si>
    <t>GASTO</t>
  </si>
  <si>
    <t xml:space="preserve">AHORRO/ DEFICIT </t>
  </si>
  <si>
    <t xml:space="preserve">Marzo </t>
  </si>
  <si>
    <t>Octubre</t>
  </si>
  <si>
    <t>DICIEMBRE</t>
  </si>
  <si>
    <t>Compra de desayuno por reunión sostenida en APES por miembros de la comisión referente al IAIP</t>
  </si>
  <si>
    <t>Ingenieria de Hidrocarburos</t>
  </si>
  <si>
    <t>Viático de gasolina para Rigoberto Chinchilla por reunión sostenida con el secretario de transparencia</t>
  </si>
  <si>
    <t>Compra de galletas y azúcar</t>
  </si>
  <si>
    <t>Compra de papel higiénico y un insecticida bygon para cucarachas</t>
  </si>
  <si>
    <t>Grupo NSV</t>
  </si>
  <si>
    <t xml:space="preserve">Viático de gasolina para Daniel Hernández para asistir a ponencia en Universidad Gerardo Barrios de Usulutan </t>
  </si>
  <si>
    <t>Compra de galletas y café</t>
  </si>
  <si>
    <t>Compra de papel encerado  para colocar tasas y cafetera</t>
  </si>
  <si>
    <t>Estación de servicio Texaco</t>
  </si>
  <si>
    <t>Viatico de gasolina para Rigoberto Chinchilla para asistir a reunión con Marcos Rodríguez, Secretario de Transparencia</t>
  </si>
  <si>
    <t>UBER</t>
  </si>
  <si>
    <t>Transporte para Isabel Gaitan para ir a tomar fotos a la Entrega Nacional de Derechos Humanos de la PDDH, en el Hotel Sheraton Presidente, ida</t>
  </si>
  <si>
    <t xml:space="preserve">Transporte de regreso para Isabel Gaitan  luego de asistir a tomar fotos a la Entrega Nacional de Derechos Humanos de la PDDH, en el Hotel Sheraton Presidente. </t>
  </si>
  <si>
    <t>Compra de desayuno por reunión sostenida en APES por miembros de la comisión referente al IAIP e invitados a observadores</t>
  </si>
  <si>
    <t>PC Digital</t>
  </si>
  <si>
    <t>Impresión de tarjetas navideñas para colocar en canastas a rifar en la cena d3e socios</t>
  </si>
  <si>
    <t>Compra de 12 pack de agua alpina para entregar en reunión sostenida en la UES la comisión especial para elección de miembros del IAIP</t>
  </si>
  <si>
    <t>Transporte de taxi para Isabel Gaitan para llevar equipo y asistir a reunión sostenida en la UES la comisión especial para elección de miembros del IAIP (ida y vuelta)</t>
  </si>
  <si>
    <t xml:space="preserve">Compra de refrigerio para observadores y participantes que se sometieron al examen para aplicar al IAIP. </t>
  </si>
  <si>
    <t>Taxi para Isabel Gaitan  desde APES para ir a reunión de participantes para el IAIP en la UES</t>
  </si>
  <si>
    <t xml:space="preserve">Taxi para Isabel Gaitan  desde UES hacia APES luego de asistir a  reunión de participantes para el IAIP </t>
  </si>
  <si>
    <t>Compra de boquitas diana para poner  en celebración de cena navideñas</t>
  </si>
  <si>
    <t>Taxi para Francisco (ida) para llevar canastas navideñas a Hotel Mediterraneo Plaza</t>
  </si>
  <si>
    <t xml:space="preserve">Taxi para Francisco  para llevar equipo fotografico a apes luego de la cena navideña desde el Hotel Mediterraneo y posterior llevarlo a su casa en la colonia Monserrat </t>
  </si>
  <si>
    <t>Taxi para Isabel Gaitan  para llevarla a su casa Col. Santisima Trinidad, luego de cena navideña de APES desde el Hotel Mediterraneo</t>
  </si>
  <si>
    <t>Compra de café</t>
  </si>
  <si>
    <t>Transporte de taxi para llevar equipo y personal de APES desde oficina hacia la UCA para Asamblea de socios</t>
  </si>
  <si>
    <t>Transporte de taxi regresar equipo y personal de APES desde oficina  la UCA hacia APES</t>
  </si>
  <si>
    <t>Compra de tenedores para postre que se entregó en Asamblea de socios</t>
  </si>
  <si>
    <t>Compra de platos y cuchillos  para postre que se entregó en Asamblea de socios</t>
  </si>
  <si>
    <t>Pago de honorarios a abogada Crisabel Vidal por servicios notariales</t>
  </si>
  <si>
    <t>Transporte para Aracely Olaizola para ir a dejar documentos a CAPRES desde APES hacia CAPRES, retorno y luego llevarla hasta su trabajo MTPS</t>
  </si>
  <si>
    <t>ALIMENTACION</t>
  </si>
  <si>
    <t>GASTO DE JUNTA DIRECTIVA</t>
  </si>
  <si>
    <t>293.63</t>
  </si>
  <si>
    <t>Diciembre</t>
  </si>
  <si>
    <t>Hasta el 31 de Diciembre</t>
  </si>
  <si>
    <t>En este mes ya no hay deuda con UNESCO. El proyecto conlcuyo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</si>
</sst>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.00&quot; &quot;[$€-C0A]&quot; &quot;;&quot;-&quot;#,##0.00&quot; &quot;[$€-C0A]&quot; &quot;;&quot; -&quot;00&quot; &quot;[$€-C0A]&quot; &quot;;&quot; &quot;@&quot; &quot;"/>
    <numFmt numFmtId="165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.5"/>
      <color theme="1"/>
      <name val="Calibri"/>
      <family val="2"/>
      <scheme val="minor"/>
    </font>
    <font>
      <sz val="12.5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3" fillId="0" borderId="1" xfId="0" applyFont="1" applyBorder="1"/>
    <xf numFmtId="44" fontId="2" fillId="0" borderId="0" xfId="1" applyFont="1"/>
    <xf numFmtId="0" fontId="0" fillId="0" borderId="1" xfId="0" applyBorder="1"/>
    <xf numFmtId="0" fontId="0" fillId="0" borderId="2" xfId="0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4" fillId="6" borderId="1" xfId="0" applyFont="1" applyFill="1" applyBorder="1"/>
    <xf numFmtId="0" fontId="5" fillId="0" borderId="1" xfId="0" applyFont="1" applyBorder="1"/>
    <xf numFmtId="44" fontId="5" fillId="4" borderId="1" xfId="1" applyFont="1" applyFill="1" applyBorder="1"/>
    <xf numFmtId="15" fontId="5" fillId="4" borderId="1" xfId="0" applyNumberFormat="1" applyFont="1" applyFill="1" applyBorder="1"/>
    <xf numFmtId="44" fontId="5" fillId="0" borderId="1" xfId="1" applyFont="1" applyBorder="1"/>
    <xf numFmtId="15" fontId="5" fillId="0" borderId="1" xfId="0" applyNumberFormat="1" applyFont="1" applyBorder="1"/>
    <xf numFmtId="44" fontId="5" fillId="0" borderId="1" xfId="1" applyFont="1" applyFill="1" applyBorder="1"/>
    <xf numFmtId="0" fontId="2" fillId="3" borderId="0" xfId="0" applyFont="1" applyFill="1"/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0" fontId="3" fillId="0" borderId="1" xfId="2" applyNumberFormat="1" applyFont="1" applyBorder="1"/>
    <xf numFmtId="10" fontId="6" fillId="0" borderId="1" xfId="2" applyNumberFormat="1" applyFont="1" applyBorder="1"/>
    <xf numFmtId="44" fontId="2" fillId="3" borderId="0" xfId="1" applyFont="1" applyFill="1"/>
    <xf numFmtId="10" fontId="0" fillId="0" borderId="0" xfId="2" applyNumberFormat="1" applyFont="1" applyBorder="1"/>
    <xf numFmtId="0" fontId="3" fillId="0" borderId="0" xfId="0" applyFont="1" applyBorder="1" applyAlignment="1">
      <alignment horizontal="center"/>
    </xf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44" fontId="0" fillId="0" borderId="1" xfId="1" applyFont="1" applyFill="1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4" fontId="0" fillId="0" borderId="1" xfId="1" applyFont="1" applyBorder="1" applyAlignment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 vertical="top"/>
    </xf>
    <xf numFmtId="4" fontId="11" fillId="0" borderId="1" xfId="0" applyNumberFormat="1" applyFont="1" applyBorder="1" applyAlignment="1" applyProtection="1">
      <alignment horizontal="left" vertical="top" wrapText="1"/>
    </xf>
    <xf numFmtId="49" fontId="11" fillId="0" borderId="1" xfId="0" applyNumberFormat="1" applyFont="1" applyBorder="1" applyAlignment="1" applyProtection="1">
      <alignment vertical="top" wrapText="1"/>
    </xf>
    <xf numFmtId="0" fontId="11" fillId="0" borderId="1" xfId="0" applyNumberFormat="1" applyFont="1" applyBorder="1" applyAlignment="1" applyProtection="1">
      <alignment horizontal="left" vertical="top" wrapText="1"/>
    </xf>
    <xf numFmtId="0" fontId="10" fillId="0" borderId="0" xfId="0" applyNumberFormat="1" applyFont="1" applyFill="1" applyBorder="1" applyAlignment="1" applyProtection="1"/>
    <xf numFmtId="0" fontId="10" fillId="0" borderId="9" xfId="0" applyFont="1" applyFill="1" applyBorder="1" applyAlignment="1">
      <alignment horizontal="center"/>
    </xf>
    <xf numFmtId="165" fontId="10" fillId="0" borderId="2" xfId="5" applyFont="1" applyFill="1" applyBorder="1"/>
    <xf numFmtId="165" fontId="10" fillId="0" borderId="1" xfId="5" applyFont="1" applyFill="1" applyBorder="1"/>
    <xf numFmtId="165" fontId="10" fillId="7" borderId="10" xfId="5" applyFont="1" applyFill="1" applyBorder="1"/>
    <xf numFmtId="165" fontId="10" fillId="2" borderId="2" xfId="0" applyNumberFormat="1" applyFont="1" applyFill="1" applyBorder="1"/>
    <xf numFmtId="0" fontId="2" fillId="0" borderId="1" xfId="0" applyFont="1" applyBorder="1"/>
    <xf numFmtId="43" fontId="2" fillId="0" borderId="1" xfId="4" applyFont="1" applyBorder="1"/>
    <xf numFmtId="43" fontId="2" fillId="8" borderId="1" xfId="4" applyFont="1" applyFill="1" applyBorder="1"/>
    <xf numFmtId="43" fontId="2" fillId="0" borderId="1" xfId="4" applyFont="1" applyFill="1" applyBorder="1"/>
    <xf numFmtId="8" fontId="2" fillId="0" borderId="1" xfId="4" applyNumberFormat="1" applyFont="1" applyBorder="1"/>
    <xf numFmtId="0" fontId="2" fillId="3" borderId="1" xfId="0" applyFont="1" applyFill="1" applyBorder="1"/>
    <xf numFmtId="43" fontId="2" fillId="3" borderId="1" xfId="4" applyFont="1" applyFill="1" applyBorder="1"/>
    <xf numFmtId="0" fontId="9" fillId="0" borderId="0" xfId="0" applyFont="1" applyAlignment="1"/>
    <xf numFmtId="15" fontId="0" fillId="0" borderId="1" xfId="0" applyNumberFormat="1" applyFont="1" applyBorder="1" applyAlignment="1"/>
    <xf numFmtId="15" fontId="0" fillId="0" borderId="1" xfId="0" applyNumberFormat="1" applyFont="1" applyFill="1" applyBorder="1" applyAlignment="1"/>
    <xf numFmtId="44" fontId="0" fillId="0" borderId="1" xfId="1" applyFont="1" applyFill="1" applyBorder="1" applyAlignment="1"/>
    <xf numFmtId="0" fontId="0" fillId="0" borderId="1" xfId="0" applyFont="1" applyBorder="1" applyAlignment="1"/>
    <xf numFmtId="44" fontId="4" fillId="3" borderId="1" xfId="1" applyFont="1" applyFill="1" applyBorder="1" applyAlignment="1"/>
    <xf numFmtId="0" fontId="4" fillId="0" borderId="1" xfId="0" applyFont="1" applyFill="1" applyBorder="1" applyAlignment="1">
      <alignment horizontal="center"/>
    </xf>
    <xf numFmtId="44" fontId="4" fillId="0" borderId="1" xfId="0" applyNumberFormat="1" applyFont="1" applyBorder="1"/>
    <xf numFmtId="0" fontId="12" fillId="0" borderId="1" xfId="0" applyFont="1" applyBorder="1"/>
    <xf numFmtId="43" fontId="12" fillId="0" borderId="1" xfId="4" applyFont="1" applyBorder="1"/>
    <xf numFmtId="0" fontId="12" fillId="0" borderId="1" xfId="0" applyFont="1" applyFill="1" applyBorder="1"/>
    <xf numFmtId="43" fontId="12" fillId="0" borderId="1" xfId="4" applyFont="1" applyFill="1" applyBorder="1"/>
    <xf numFmtId="0" fontId="12" fillId="3" borderId="1" xfId="0" applyFont="1" applyFill="1" applyBorder="1" applyAlignment="1">
      <alignment horizontal="center"/>
    </xf>
    <xf numFmtId="43" fontId="12" fillId="0" borderId="1" xfId="4" applyFont="1" applyFill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Fill="1" applyBorder="1" applyAlignment="1">
      <alignment horizontal="center"/>
    </xf>
  </cellXfs>
  <cellStyles count="6">
    <cellStyle name="Millares" xfId="4" builtinId="3"/>
    <cellStyle name="Moneda" xfId="1" builtinId="4"/>
    <cellStyle name="Moneda 2" xfId="3"/>
    <cellStyle name="Moneda 3" xfId="5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'MEMBRESIA SOCIOS'!$C$3:$C$14</c:f>
              <c:strCache>
                <c:ptCount val="12"/>
                <c:pt idx="0">
                  <c:v>Enero </c:v>
                </c:pt>
                <c:pt idx="1">
                  <c:v>Febrero 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 </c:v>
                </c:pt>
                <c:pt idx="9">
                  <c:v>Octubre </c:v>
                </c:pt>
                <c:pt idx="10">
                  <c:v>Noviembre </c:v>
                </c:pt>
                <c:pt idx="11">
                  <c:v>Diciembre</c:v>
                </c:pt>
              </c:strCache>
            </c:strRef>
          </c:cat>
          <c:val>
            <c:numRef>
              <c:f>'MEMBRESIA SOCIOS'!$D$3:$D$14</c:f>
              <c:numCache>
                <c:formatCode>General</c:formatCode>
                <c:ptCount val="12"/>
                <c:pt idx="0">
                  <c:v>334</c:v>
                </c:pt>
                <c:pt idx="1">
                  <c:v>276</c:v>
                </c:pt>
                <c:pt idx="2">
                  <c:v>255</c:v>
                </c:pt>
                <c:pt idx="3">
                  <c:v>191</c:v>
                </c:pt>
                <c:pt idx="4">
                  <c:v>392</c:v>
                </c:pt>
                <c:pt idx="5">
                  <c:v>586</c:v>
                </c:pt>
                <c:pt idx="6">
                  <c:v>253</c:v>
                </c:pt>
                <c:pt idx="7">
                  <c:v>293</c:v>
                </c:pt>
                <c:pt idx="8">
                  <c:v>272</c:v>
                </c:pt>
                <c:pt idx="9">
                  <c:v>338</c:v>
                </c:pt>
                <c:pt idx="10">
                  <c:v>341</c:v>
                </c:pt>
                <c:pt idx="11">
                  <c:v>520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'MEMBRESIA SOCIOS'!$C$3:$C$14</c:f>
              <c:strCache>
                <c:ptCount val="12"/>
                <c:pt idx="0">
                  <c:v>Enero </c:v>
                </c:pt>
                <c:pt idx="1">
                  <c:v>Febrero 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 </c:v>
                </c:pt>
                <c:pt idx="9">
                  <c:v>Octubre </c:v>
                </c:pt>
                <c:pt idx="10">
                  <c:v>Noviembre </c:v>
                </c:pt>
                <c:pt idx="11">
                  <c:v>Diciembre</c:v>
                </c:pt>
              </c:strCache>
            </c:strRef>
          </c:cat>
          <c:val>
            <c:numRef>
              <c:f>'MEMBRESIA SOCIOS'!$E$3:$E$14</c:f>
              <c:numCache>
                <c:formatCode>0.00%</c:formatCode>
                <c:ptCount val="12"/>
                <c:pt idx="0">
                  <c:v>8.2448778079486543E-2</c:v>
                </c:pt>
                <c:pt idx="1">
                  <c:v>6.813132559861762E-2</c:v>
                </c:pt>
                <c:pt idx="2">
                  <c:v>6.2947420390027153E-2</c:v>
                </c:pt>
                <c:pt idx="3">
                  <c:v>4.714885213527524E-2</c:v>
                </c:pt>
                <c:pt idx="4">
                  <c:v>9.6766230560355465E-2</c:v>
                </c:pt>
                <c:pt idx="5">
                  <c:v>0.14465564058257221</c:v>
                </c:pt>
                <c:pt idx="6">
                  <c:v>6.2453715132066157E-2</c:v>
                </c:pt>
                <c:pt idx="7">
                  <c:v>7.2327820291286107E-2</c:v>
                </c:pt>
                <c:pt idx="8">
                  <c:v>6.7143915082695627E-2</c:v>
                </c:pt>
                <c:pt idx="9">
                  <c:v>8.3436188595408536E-2</c:v>
                </c:pt>
                <c:pt idx="10">
                  <c:v>8.4176746482350032E-2</c:v>
                </c:pt>
                <c:pt idx="11">
                  <c:v>0.12836336706985929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9424000"/>
        <c:axId val="109425792"/>
      </c:barChart>
      <c:catAx>
        <c:axId val="10942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09425792"/>
        <c:crosses val="autoZero"/>
        <c:auto val="1"/>
        <c:lblAlgn val="ctr"/>
        <c:lblOffset val="100"/>
        <c:noMultiLvlLbl val="0"/>
      </c:catAx>
      <c:valAx>
        <c:axId val="10942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09424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685799</xdr:colOff>
      <xdr:row>1</xdr:row>
      <xdr:rowOff>14287</xdr:rowOff>
    </xdr:from>
    <xdr:to>
      <xdr:col>13</xdr:col>
      <xdr:colOff>266699</xdr:colOff>
      <xdr:row>14</xdr:row>
      <xdr:rowOff>228600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opLeftCell="D1" workbookViewId="0">
      <selection activeCell="E14" sqref="E14"/>
    </sheetView>
  </sheetViews>
  <sheetFormatPr baseColWidth="10" defaultRowHeight="15" x14ac:dyDescent="0.25"/>
  <cols>
    <col min="1" max="1" width="13.140625" bestFit="1" customWidth="1"/>
    <col min="2" max="2" width="18.28515625" customWidth="1"/>
    <col min="3" max="3" width="24.85546875" customWidth="1"/>
    <col min="4" max="4" width="19.85546875" customWidth="1"/>
    <col min="5" max="5" width="12.7109375" bestFit="1" customWidth="1"/>
    <col min="6" max="6" width="12.140625" customWidth="1"/>
  </cols>
  <sheetData>
    <row r="1" spans="1:8" ht="21" x14ac:dyDescent="0.35">
      <c r="A1" s="68" t="s">
        <v>11</v>
      </c>
      <c r="B1" s="68"/>
      <c r="C1" s="68"/>
    </row>
    <row r="2" spans="1:8" ht="23.25" x14ac:dyDescent="0.35">
      <c r="A2" s="11" t="s">
        <v>12</v>
      </c>
      <c r="B2" s="11" t="s">
        <v>0</v>
      </c>
      <c r="C2" s="11" t="s">
        <v>13</v>
      </c>
      <c r="D2" s="64" t="s">
        <v>14</v>
      </c>
      <c r="E2" s="64" t="s">
        <v>3</v>
      </c>
      <c r="F2" s="25"/>
    </row>
    <row r="3" spans="1:8" ht="23.25" x14ac:dyDescent="0.35">
      <c r="A3" s="12">
        <v>113.48</v>
      </c>
      <c r="B3" s="13">
        <v>43343</v>
      </c>
      <c r="C3" s="67">
        <f>SUM(A3:A5)</f>
        <v>600.86</v>
      </c>
      <c r="D3" s="60" t="s">
        <v>20</v>
      </c>
      <c r="E3" s="61">
        <v>540.03</v>
      </c>
      <c r="F3" s="24"/>
    </row>
    <row r="4" spans="1:8" ht="23.25" x14ac:dyDescent="0.35">
      <c r="A4" s="12">
        <v>262.3</v>
      </c>
      <c r="B4" s="13">
        <v>43336</v>
      </c>
      <c r="C4" s="67"/>
      <c r="D4" s="60" t="s">
        <v>21</v>
      </c>
      <c r="E4" s="61">
        <v>559.43000000000006</v>
      </c>
      <c r="F4" s="24"/>
    </row>
    <row r="5" spans="1:8" ht="23.25" x14ac:dyDescent="0.35">
      <c r="A5" s="12">
        <v>225.08</v>
      </c>
      <c r="B5" s="13">
        <v>43322</v>
      </c>
      <c r="C5" s="67"/>
      <c r="D5" s="60" t="s">
        <v>22</v>
      </c>
      <c r="E5" s="61">
        <v>467.92</v>
      </c>
      <c r="F5" s="24"/>
    </row>
    <row r="6" spans="1:8" ht="23.25" x14ac:dyDescent="0.35">
      <c r="A6" s="14">
        <v>295.70999999999998</v>
      </c>
      <c r="B6" s="15">
        <v>43311</v>
      </c>
      <c r="C6" s="66">
        <f>SUM(A6:A8)</f>
        <v>762.12</v>
      </c>
      <c r="D6" s="60" t="s">
        <v>15</v>
      </c>
      <c r="E6" s="61">
        <v>701.2</v>
      </c>
      <c r="F6" s="24"/>
    </row>
    <row r="7" spans="1:8" ht="23.25" x14ac:dyDescent="0.35">
      <c r="A7" s="14">
        <v>253.49</v>
      </c>
      <c r="B7" s="15">
        <v>43298</v>
      </c>
      <c r="C7" s="66"/>
      <c r="D7" s="60" t="s">
        <v>16</v>
      </c>
      <c r="E7" s="61">
        <v>506.94</v>
      </c>
      <c r="F7" s="24"/>
    </row>
    <row r="8" spans="1:8" ht="23.25" x14ac:dyDescent="0.35">
      <c r="A8" s="14">
        <v>212.92</v>
      </c>
      <c r="B8" s="15">
        <v>43290</v>
      </c>
      <c r="C8" s="66"/>
      <c r="D8" s="60" t="s">
        <v>17</v>
      </c>
      <c r="E8" s="61">
        <v>459.21</v>
      </c>
      <c r="F8" s="24"/>
    </row>
    <row r="9" spans="1:8" ht="23.25" x14ac:dyDescent="0.35">
      <c r="A9" s="12">
        <v>174.09</v>
      </c>
      <c r="B9" s="13">
        <v>43281</v>
      </c>
      <c r="C9" s="67">
        <f>SUM(A9:A10)</f>
        <v>459.21000000000004</v>
      </c>
      <c r="D9" s="60" t="s">
        <v>18</v>
      </c>
      <c r="E9" s="61">
        <v>762.12</v>
      </c>
      <c r="F9" s="24"/>
    </row>
    <row r="10" spans="1:8" ht="23.25" x14ac:dyDescent="0.35">
      <c r="A10" s="12">
        <v>285.12</v>
      </c>
      <c r="B10" s="13">
        <v>43262</v>
      </c>
      <c r="C10" s="67"/>
      <c r="D10" s="60" t="s">
        <v>19</v>
      </c>
      <c r="E10" s="61">
        <v>584.86</v>
      </c>
      <c r="F10" s="24"/>
    </row>
    <row r="11" spans="1:8" ht="23.25" x14ac:dyDescent="0.35">
      <c r="A11" s="14">
        <v>241.33</v>
      </c>
      <c r="B11" s="15">
        <v>43250</v>
      </c>
      <c r="C11" s="66">
        <f>SUM(A11:A12)</f>
        <v>506.94000000000005</v>
      </c>
      <c r="D11" s="62" t="s">
        <v>40</v>
      </c>
      <c r="E11" s="63">
        <v>397.19</v>
      </c>
      <c r="F11" s="24"/>
    </row>
    <row r="12" spans="1:8" ht="23.25" x14ac:dyDescent="0.35">
      <c r="A12" s="14">
        <v>265.61</v>
      </c>
      <c r="B12" s="15">
        <v>43234</v>
      </c>
      <c r="C12" s="66"/>
      <c r="D12" s="62" t="s">
        <v>45</v>
      </c>
      <c r="E12" s="61">
        <v>287.35000000000002</v>
      </c>
      <c r="F12" s="24"/>
    </row>
    <row r="13" spans="1:8" ht="23.25" x14ac:dyDescent="0.35">
      <c r="A13" s="12">
        <v>232.29</v>
      </c>
      <c r="B13" s="13">
        <v>43220</v>
      </c>
      <c r="C13" s="67">
        <f>SUM(A13:A15)</f>
        <v>701.2</v>
      </c>
      <c r="D13" s="60" t="s">
        <v>48</v>
      </c>
      <c r="E13" s="61">
        <v>427.64</v>
      </c>
      <c r="F13" s="18"/>
      <c r="G13" s="18"/>
      <c r="H13" s="18"/>
    </row>
    <row r="14" spans="1:8" ht="23.25" x14ac:dyDescent="0.35">
      <c r="A14" s="12">
        <v>224.48</v>
      </c>
      <c r="B14" s="13">
        <v>43213</v>
      </c>
      <c r="C14" s="67"/>
      <c r="D14" s="62" t="s">
        <v>135</v>
      </c>
      <c r="E14" s="65" t="s">
        <v>171</v>
      </c>
    </row>
    <row r="15" spans="1:8" ht="15.75" x14ac:dyDescent="0.25">
      <c r="A15" s="12">
        <v>244.43</v>
      </c>
      <c r="B15" s="13">
        <v>43200</v>
      </c>
      <c r="C15" s="67"/>
    </row>
    <row r="16" spans="1:8" ht="15.75" x14ac:dyDescent="0.25">
      <c r="A16" s="16">
        <v>205.62</v>
      </c>
      <c r="B16" s="15">
        <v>43185</v>
      </c>
      <c r="C16" s="66">
        <f>SUM(A16:A17)</f>
        <v>467.92</v>
      </c>
    </row>
    <row r="17" spans="1:3" ht="15.75" x14ac:dyDescent="0.25">
      <c r="A17" s="16">
        <v>262.3</v>
      </c>
      <c r="B17" s="15">
        <v>43174</v>
      </c>
      <c r="C17" s="66"/>
    </row>
    <row r="18" spans="1:3" ht="15.75" x14ac:dyDescent="0.25">
      <c r="A18" s="12">
        <v>277.77</v>
      </c>
      <c r="B18" s="13">
        <v>43159</v>
      </c>
      <c r="C18" s="67">
        <f>SUM(A18:A19)</f>
        <v>559.43000000000006</v>
      </c>
    </row>
    <row r="19" spans="1:3" ht="15.75" x14ac:dyDescent="0.25">
      <c r="A19" s="12">
        <v>281.66000000000003</v>
      </c>
      <c r="B19" s="13">
        <v>43153</v>
      </c>
      <c r="C19" s="67"/>
    </row>
    <row r="20" spans="1:3" ht="15.75" x14ac:dyDescent="0.25">
      <c r="A20" s="14">
        <v>258.49</v>
      </c>
      <c r="B20" s="15">
        <v>43131</v>
      </c>
      <c r="C20" s="66">
        <f>SUM(A20:A21)</f>
        <v>540.03</v>
      </c>
    </row>
    <row r="21" spans="1:3" ht="15.75" x14ac:dyDescent="0.25">
      <c r="A21" s="14">
        <v>281.54000000000002</v>
      </c>
      <c r="B21" s="15">
        <v>43118</v>
      </c>
      <c r="C21" s="66"/>
    </row>
  </sheetData>
  <mergeCells count="9">
    <mergeCell ref="C16:C17"/>
    <mergeCell ref="C18:C19"/>
    <mergeCell ref="C20:C21"/>
    <mergeCell ref="C13:C15"/>
    <mergeCell ref="A1:C1"/>
    <mergeCell ref="C3:C5"/>
    <mergeCell ref="C6:C8"/>
    <mergeCell ref="C9:C10"/>
    <mergeCell ref="C11:C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sqref="A1:E1"/>
    </sheetView>
  </sheetViews>
  <sheetFormatPr baseColWidth="10" defaultRowHeight="15" x14ac:dyDescent="0.25"/>
  <cols>
    <col min="1" max="1" width="11.42578125" customWidth="1"/>
    <col min="2" max="2" width="13.7109375" customWidth="1"/>
    <col min="3" max="3" width="30.28515625" customWidth="1"/>
    <col min="4" max="4" width="83.42578125" customWidth="1"/>
    <col min="7" max="7" width="15.85546875" customWidth="1"/>
  </cols>
  <sheetData>
    <row r="1" spans="1:8" ht="17.25" x14ac:dyDescent="0.3">
      <c r="A1" s="69" t="s">
        <v>5</v>
      </c>
      <c r="B1" s="69"/>
      <c r="C1" s="69"/>
      <c r="D1" s="69"/>
      <c r="E1" s="69"/>
      <c r="G1" t="s">
        <v>170</v>
      </c>
    </row>
    <row r="2" spans="1:8" ht="17.25" x14ac:dyDescent="0.3">
      <c r="A2" s="52"/>
      <c r="B2" s="52"/>
      <c r="C2" s="52"/>
      <c r="D2" s="52"/>
      <c r="E2" s="52"/>
    </row>
    <row r="3" spans="1:8" x14ac:dyDescent="0.25">
      <c r="A3" s="27" t="s">
        <v>0</v>
      </c>
      <c r="B3" s="27" t="s">
        <v>4</v>
      </c>
      <c r="C3" s="27" t="s">
        <v>1</v>
      </c>
      <c r="D3" s="27" t="s">
        <v>2</v>
      </c>
      <c r="E3" s="27" t="s">
        <v>3</v>
      </c>
      <c r="G3" s="58" t="s">
        <v>169</v>
      </c>
      <c r="H3" s="58" t="s">
        <v>68</v>
      </c>
    </row>
    <row r="4" spans="1:8" x14ac:dyDescent="0.25">
      <c r="A4" s="53">
        <v>43434</v>
      </c>
      <c r="B4" s="31" t="s">
        <v>41</v>
      </c>
      <c r="C4" s="28" t="s">
        <v>46</v>
      </c>
      <c r="D4" s="35" t="s">
        <v>136</v>
      </c>
      <c r="E4" s="30">
        <v>6</v>
      </c>
      <c r="G4" s="30">
        <v>6</v>
      </c>
      <c r="H4" s="30">
        <v>10</v>
      </c>
    </row>
    <row r="5" spans="1:8" x14ac:dyDescent="0.25">
      <c r="A5" s="53">
        <v>43434</v>
      </c>
      <c r="B5" s="31">
        <v>29722</v>
      </c>
      <c r="C5" s="28" t="s">
        <v>137</v>
      </c>
      <c r="D5" s="28" t="s">
        <v>138</v>
      </c>
      <c r="E5" s="30">
        <v>10</v>
      </c>
      <c r="G5" s="30">
        <v>9.25</v>
      </c>
      <c r="H5" s="30">
        <v>25</v>
      </c>
    </row>
    <row r="6" spans="1:8" x14ac:dyDescent="0.25">
      <c r="A6" s="53">
        <v>43434</v>
      </c>
      <c r="B6" s="31">
        <v>4132</v>
      </c>
      <c r="C6" s="28" t="s">
        <v>49</v>
      </c>
      <c r="D6" s="28" t="s">
        <v>6</v>
      </c>
      <c r="E6" s="30">
        <v>2.4</v>
      </c>
      <c r="G6" s="4"/>
      <c r="H6" s="32">
        <v>15</v>
      </c>
    </row>
    <row r="7" spans="1:8" x14ac:dyDescent="0.25">
      <c r="A7" s="53">
        <v>43438</v>
      </c>
      <c r="B7" s="31">
        <v>155574</v>
      </c>
      <c r="C7" s="28" t="s">
        <v>9</v>
      </c>
      <c r="D7" s="28" t="s">
        <v>139</v>
      </c>
      <c r="E7" s="30">
        <v>3.64</v>
      </c>
      <c r="G7" s="59">
        <f>SUM(G4:G6)</f>
        <v>15.25</v>
      </c>
      <c r="H7" s="59">
        <f>SUM(H4:H6)</f>
        <v>50</v>
      </c>
    </row>
    <row r="8" spans="1:8" x14ac:dyDescent="0.25">
      <c r="A8" s="53">
        <v>43438</v>
      </c>
      <c r="B8" s="31">
        <v>658197</v>
      </c>
      <c r="C8" s="28" t="s">
        <v>9</v>
      </c>
      <c r="D8" s="28" t="s">
        <v>140</v>
      </c>
      <c r="E8" s="30">
        <v>11</v>
      </c>
    </row>
    <row r="9" spans="1:8" x14ac:dyDescent="0.25">
      <c r="A9" s="53">
        <v>43438</v>
      </c>
      <c r="B9" s="31">
        <v>300439</v>
      </c>
      <c r="C9" s="28" t="s">
        <v>141</v>
      </c>
      <c r="D9" s="28" t="s">
        <v>142</v>
      </c>
      <c r="E9" s="30">
        <v>25</v>
      </c>
    </row>
    <row r="10" spans="1:8" x14ac:dyDescent="0.25">
      <c r="A10" s="53">
        <v>43441</v>
      </c>
      <c r="B10" s="31">
        <v>9186379</v>
      </c>
      <c r="C10" s="28" t="s">
        <v>7</v>
      </c>
      <c r="D10" s="28" t="s">
        <v>42</v>
      </c>
      <c r="E10" s="30">
        <v>2.39</v>
      </c>
    </row>
    <row r="11" spans="1:8" x14ac:dyDescent="0.25">
      <c r="A11" s="54">
        <v>43441</v>
      </c>
      <c r="B11" s="33">
        <v>161346</v>
      </c>
      <c r="C11" s="34" t="s">
        <v>9</v>
      </c>
      <c r="D11" s="34" t="s">
        <v>143</v>
      </c>
      <c r="E11" s="29">
        <v>8.27</v>
      </c>
    </row>
    <row r="12" spans="1:8" x14ac:dyDescent="0.25">
      <c r="A12" s="54">
        <v>43441</v>
      </c>
      <c r="B12" s="31">
        <v>667292</v>
      </c>
      <c r="C12" s="34" t="s">
        <v>9</v>
      </c>
      <c r="D12" s="35" t="s">
        <v>144</v>
      </c>
      <c r="E12" s="55">
        <v>5.04</v>
      </c>
    </row>
    <row r="13" spans="1:8" x14ac:dyDescent="0.25">
      <c r="A13" s="54">
        <v>43441</v>
      </c>
      <c r="B13" s="31">
        <v>4243</v>
      </c>
      <c r="C13" s="28" t="s">
        <v>49</v>
      </c>
      <c r="D13" s="28" t="s">
        <v>6</v>
      </c>
      <c r="E13" s="32">
        <v>2.4</v>
      </c>
    </row>
    <row r="14" spans="1:8" x14ac:dyDescent="0.25">
      <c r="A14" s="54">
        <v>43442</v>
      </c>
      <c r="B14" s="31">
        <v>252896</v>
      </c>
      <c r="C14" s="28" t="s">
        <v>145</v>
      </c>
      <c r="D14" s="28" t="s">
        <v>146</v>
      </c>
      <c r="E14" s="32">
        <v>15</v>
      </c>
    </row>
    <row r="15" spans="1:8" x14ac:dyDescent="0.25">
      <c r="A15" s="53">
        <v>43444</v>
      </c>
      <c r="B15" s="31" t="s">
        <v>41</v>
      </c>
      <c r="C15" s="28" t="s">
        <v>147</v>
      </c>
      <c r="D15" s="28" t="s">
        <v>148</v>
      </c>
      <c r="E15" s="32">
        <v>3.29</v>
      </c>
    </row>
    <row r="16" spans="1:8" x14ac:dyDescent="0.25">
      <c r="A16" s="53">
        <v>43444</v>
      </c>
      <c r="B16" s="33">
        <v>10</v>
      </c>
      <c r="C16" s="34" t="s">
        <v>50</v>
      </c>
      <c r="D16" s="28" t="s">
        <v>149</v>
      </c>
      <c r="E16" s="29">
        <v>5</v>
      </c>
    </row>
    <row r="17" spans="1:5" x14ac:dyDescent="0.25">
      <c r="A17" s="53">
        <v>43445</v>
      </c>
      <c r="B17" s="31" t="s">
        <v>41</v>
      </c>
      <c r="C17" s="28" t="s">
        <v>46</v>
      </c>
      <c r="D17" s="35" t="s">
        <v>150</v>
      </c>
      <c r="E17" s="30">
        <v>9.25</v>
      </c>
    </row>
    <row r="18" spans="1:5" x14ac:dyDescent="0.25">
      <c r="A18" s="53">
        <v>43446</v>
      </c>
      <c r="B18" s="33">
        <v>9919</v>
      </c>
      <c r="C18" s="34" t="s">
        <v>151</v>
      </c>
      <c r="D18" s="34" t="s">
        <v>152</v>
      </c>
      <c r="E18" s="29">
        <v>5.25</v>
      </c>
    </row>
    <row r="19" spans="1:5" x14ac:dyDescent="0.25">
      <c r="A19" s="53">
        <v>43446</v>
      </c>
      <c r="B19" s="33">
        <v>4376</v>
      </c>
      <c r="C19" s="28" t="s">
        <v>49</v>
      </c>
      <c r="D19" s="28" t="s">
        <v>6</v>
      </c>
      <c r="E19" s="29">
        <v>2.4</v>
      </c>
    </row>
    <row r="20" spans="1:5" x14ac:dyDescent="0.25">
      <c r="A20" s="53">
        <v>43447</v>
      </c>
      <c r="B20" s="31">
        <v>683872</v>
      </c>
      <c r="C20" s="28" t="s">
        <v>9</v>
      </c>
      <c r="D20" s="28" t="s">
        <v>153</v>
      </c>
      <c r="E20" s="30">
        <v>3.31</v>
      </c>
    </row>
    <row r="21" spans="1:5" x14ac:dyDescent="0.25">
      <c r="A21" s="53">
        <v>43447</v>
      </c>
      <c r="B21" s="33">
        <v>12</v>
      </c>
      <c r="C21" s="34" t="s">
        <v>50</v>
      </c>
      <c r="D21" s="28" t="s">
        <v>154</v>
      </c>
      <c r="E21" s="29">
        <v>14</v>
      </c>
    </row>
    <row r="22" spans="1:5" x14ac:dyDescent="0.25">
      <c r="A22" s="54">
        <v>43447</v>
      </c>
      <c r="B22" s="33" t="s">
        <v>41</v>
      </c>
      <c r="C22" s="34" t="s">
        <v>46</v>
      </c>
      <c r="D22" s="34" t="s">
        <v>155</v>
      </c>
      <c r="E22" s="29">
        <v>11.55</v>
      </c>
    </row>
    <row r="23" spans="1:5" x14ac:dyDescent="0.25">
      <c r="A23" s="54">
        <v>43447</v>
      </c>
      <c r="B23" s="33">
        <v>13</v>
      </c>
      <c r="C23" s="34" t="s">
        <v>50</v>
      </c>
      <c r="D23" s="34" t="s">
        <v>156</v>
      </c>
      <c r="E23" s="29">
        <v>5</v>
      </c>
    </row>
    <row r="24" spans="1:5" x14ac:dyDescent="0.25">
      <c r="A24" s="54">
        <v>43447</v>
      </c>
      <c r="B24" s="33">
        <v>14</v>
      </c>
      <c r="C24" s="34" t="s">
        <v>50</v>
      </c>
      <c r="D24" s="34" t="s">
        <v>157</v>
      </c>
      <c r="E24" s="29">
        <v>9</v>
      </c>
    </row>
    <row r="25" spans="1:5" x14ac:dyDescent="0.25">
      <c r="A25" s="54">
        <v>43448</v>
      </c>
      <c r="B25" s="33">
        <v>174924</v>
      </c>
      <c r="C25" s="34" t="s">
        <v>9</v>
      </c>
      <c r="D25" s="28" t="s">
        <v>158</v>
      </c>
      <c r="E25" s="30">
        <v>15.3</v>
      </c>
    </row>
    <row r="26" spans="1:5" x14ac:dyDescent="0.25">
      <c r="A26" s="54">
        <v>43448</v>
      </c>
      <c r="B26" s="33">
        <v>15</v>
      </c>
      <c r="C26" s="34" t="s">
        <v>50</v>
      </c>
      <c r="D26" s="28" t="s">
        <v>159</v>
      </c>
      <c r="E26" s="30">
        <v>5</v>
      </c>
    </row>
    <row r="27" spans="1:5" x14ac:dyDescent="0.25">
      <c r="A27" s="54">
        <v>43448</v>
      </c>
      <c r="B27" s="33">
        <v>16</v>
      </c>
      <c r="C27" s="34" t="s">
        <v>50</v>
      </c>
      <c r="D27" s="28" t="s">
        <v>160</v>
      </c>
      <c r="E27" s="30">
        <v>10</v>
      </c>
    </row>
    <row r="28" spans="1:5" x14ac:dyDescent="0.25">
      <c r="A28" s="54">
        <v>43448</v>
      </c>
      <c r="B28" s="33">
        <v>17</v>
      </c>
      <c r="C28" s="34" t="s">
        <v>50</v>
      </c>
      <c r="D28" s="28" t="s">
        <v>161</v>
      </c>
      <c r="E28" s="30">
        <v>8</v>
      </c>
    </row>
    <row r="29" spans="1:5" x14ac:dyDescent="0.25">
      <c r="A29" s="54">
        <v>43449</v>
      </c>
      <c r="B29" s="33">
        <v>177423</v>
      </c>
      <c r="C29" s="34" t="s">
        <v>9</v>
      </c>
      <c r="D29" s="28" t="s">
        <v>162</v>
      </c>
      <c r="E29" s="30">
        <v>7.5</v>
      </c>
    </row>
    <row r="30" spans="1:5" x14ac:dyDescent="0.25">
      <c r="A30" s="54">
        <v>43449</v>
      </c>
      <c r="B30" s="33">
        <v>18</v>
      </c>
      <c r="C30" s="34" t="s">
        <v>50</v>
      </c>
      <c r="D30" s="28" t="s">
        <v>163</v>
      </c>
      <c r="E30" s="30">
        <v>6</v>
      </c>
    </row>
    <row r="31" spans="1:5" x14ac:dyDescent="0.25">
      <c r="A31" s="54">
        <v>43449</v>
      </c>
      <c r="B31" s="31">
        <v>19</v>
      </c>
      <c r="C31" s="28" t="s">
        <v>50</v>
      </c>
      <c r="D31" s="28" t="s">
        <v>164</v>
      </c>
      <c r="E31" s="30">
        <v>6</v>
      </c>
    </row>
    <row r="32" spans="1:5" x14ac:dyDescent="0.25">
      <c r="A32" s="54">
        <v>43449</v>
      </c>
      <c r="B32" s="31">
        <v>178122</v>
      </c>
      <c r="C32" s="28" t="s">
        <v>9</v>
      </c>
      <c r="D32" s="34" t="s">
        <v>165</v>
      </c>
      <c r="E32" s="29">
        <v>0.9</v>
      </c>
    </row>
    <row r="33" spans="1:5" x14ac:dyDescent="0.25">
      <c r="A33" s="54">
        <v>43449</v>
      </c>
      <c r="B33" s="31">
        <v>178249</v>
      </c>
      <c r="C33" s="28" t="s">
        <v>9</v>
      </c>
      <c r="D33" s="28" t="s">
        <v>166</v>
      </c>
      <c r="E33" s="29">
        <v>1.74</v>
      </c>
    </row>
    <row r="34" spans="1:5" x14ac:dyDescent="0.25">
      <c r="A34" s="53">
        <v>43452</v>
      </c>
      <c r="B34" s="31" t="s">
        <v>41</v>
      </c>
      <c r="C34" s="28" t="s">
        <v>8</v>
      </c>
      <c r="D34" s="28" t="s">
        <v>167</v>
      </c>
      <c r="E34" s="30">
        <v>54</v>
      </c>
    </row>
    <row r="35" spans="1:5" x14ac:dyDescent="0.25">
      <c r="A35" s="53">
        <v>43453</v>
      </c>
      <c r="B35" s="31">
        <v>20</v>
      </c>
      <c r="C35" s="28" t="s">
        <v>50</v>
      </c>
      <c r="D35" s="28" t="s">
        <v>168</v>
      </c>
      <c r="E35" s="30">
        <v>20</v>
      </c>
    </row>
    <row r="36" spans="1:5" x14ac:dyDescent="0.25">
      <c r="A36" s="56"/>
      <c r="B36" s="56"/>
      <c r="C36" s="56"/>
      <c r="D36" s="56"/>
      <c r="E36" s="57">
        <f>SUM(E4:E35)</f>
        <v>293.63000000000011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C1" workbookViewId="0">
      <selection activeCell="C20" sqref="C20"/>
    </sheetView>
  </sheetViews>
  <sheetFormatPr baseColWidth="10" defaultRowHeight="15" x14ac:dyDescent="0.25"/>
  <cols>
    <col min="2" max="2" width="21.5703125" customWidth="1"/>
    <col min="3" max="3" width="15.42578125" customWidth="1"/>
    <col min="5" max="5" width="15.7109375" customWidth="1"/>
    <col min="9" max="9" width="16.42578125" customWidth="1"/>
    <col min="15" max="15" width="12.140625" bestFit="1" customWidth="1"/>
  </cols>
  <sheetData>
    <row r="1" spans="1:5" ht="15.75" thickBot="1" x14ac:dyDescent="0.3"/>
    <row r="2" spans="1:5" ht="21" x14ac:dyDescent="0.35">
      <c r="A2" s="6" t="s">
        <v>32</v>
      </c>
      <c r="B2" s="7"/>
      <c r="C2" s="19" t="s">
        <v>23</v>
      </c>
      <c r="D2" s="19" t="s">
        <v>10</v>
      </c>
      <c r="E2" s="20" t="s">
        <v>39</v>
      </c>
    </row>
    <row r="3" spans="1:5" ht="21.75" thickBot="1" x14ac:dyDescent="0.4">
      <c r="A3" s="8"/>
      <c r="B3" s="9"/>
      <c r="C3" s="2" t="s">
        <v>37</v>
      </c>
      <c r="D3" s="2">
        <v>334</v>
      </c>
      <c r="E3" s="21">
        <f t="shared" ref="E3:E15" si="0">+D3/$D$15</f>
        <v>8.2448778079486543E-2</v>
      </c>
    </row>
    <row r="4" spans="1:5" ht="21" x14ac:dyDescent="0.35">
      <c r="A4" s="5" t="s">
        <v>24</v>
      </c>
      <c r="B4" s="5">
        <v>334</v>
      </c>
      <c r="C4" s="2" t="s">
        <v>38</v>
      </c>
      <c r="D4" s="2">
        <v>276</v>
      </c>
      <c r="E4" s="21">
        <f t="shared" si="0"/>
        <v>6.813132559861762E-2</v>
      </c>
    </row>
    <row r="5" spans="1:5" ht="21" x14ac:dyDescent="0.35">
      <c r="A5" s="4" t="s">
        <v>25</v>
      </c>
      <c r="B5" s="4">
        <v>276</v>
      </c>
      <c r="C5" s="2" t="s">
        <v>31</v>
      </c>
      <c r="D5" s="2">
        <v>255</v>
      </c>
      <c r="E5" s="21">
        <f t="shared" si="0"/>
        <v>6.2947420390027153E-2</v>
      </c>
    </row>
    <row r="6" spans="1:5" ht="21" x14ac:dyDescent="0.35">
      <c r="A6" s="4" t="s">
        <v>31</v>
      </c>
      <c r="B6" s="4">
        <v>255</v>
      </c>
      <c r="C6" s="2" t="s">
        <v>26</v>
      </c>
      <c r="D6" s="2">
        <v>191</v>
      </c>
      <c r="E6" s="21">
        <f t="shared" si="0"/>
        <v>4.714885213527524E-2</v>
      </c>
    </row>
    <row r="7" spans="1:5" ht="21" x14ac:dyDescent="0.35">
      <c r="A7" s="4" t="s">
        <v>26</v>
      </c>
      <c r="B7" s="4">
        <v>191</v>
      </c>
      <c r="C7" s="2" t="s">
        <v>27</v>
      </c>
      <c r="D7" s="2">
        <v>392</v>
      </c>
      <c r="E7" s="21">
        <f t="shared" si="0"/>
        <v>9.6766230560355465E-2</v>
      </c>
    </row>
    <row r="8" spans="1:5" ht="21" x14ac:dyDescent="0.35">
      <c r="A8" s="4" t="s">
        <v>27</v>
      </c>
      <c r="B8" s="4">
        <v>392</v>
      </c>
      <c r="C8" s="2" t="s">
        <v>28</v>
      </c>
      <c r="D8" s="2">
        <v>586</v>
      </c>
      <c r="E8" s="21">
        <f t="shared" si="0"/>
        <v>0.14465564058257221</v>
      </c>
    </row>
    <row r="9" spans="1:5" ht="21" x14ac:dyDescent="0.35">
      <c r="A9" s="4" t="s">
        <v>28</v>
      </c>
      <c r="B9" s="4">
        <v>586</v>
      </c>
      <c r="C9" s="2" t="s">
        <v>29</v>
      </c>
      <c r="D9" s="2">
        <v>253</v>
      </c>
      <c r="E9" s="21">
        <f t="shared" si="0"/>
        <v>6.2453715132066157E-2</v>
      </c>
    </row>
    <row r="10" spans="1:5" ht="21" x14ac:dyDescent="0.35">
      <c r="A10" s="4" t="s">
        <v>29</v>
      </c>
      <c r="B10" s="4">
        <v>253</v>
      </c>
      <c r="C10" s="2" t="s">
        <v>30</v>
      </c>
      <c r="D10" s="2">
        <v>293</v>
      </c>
      <c r="E10" s="21">
        <f t="shared" si="0"/>
        <v>7.2327820291286107E-2</v>
      </c>
    </row>
    <row r="11" spans="1:5" ht="21" x14ac:dyDescent="0.35">
      <c r="A11" s="4"/>
      <c r="B11" s="4"/>
      <c r="C11" s="2" t="s">
        <v>43</v>
      </c>
      <c r="D11" s="2">
        <v>272</v>
      </c>
      <c r="E11" s="21">
        <f t="shared" si="0"/>
        <v>6.7143915082695627E-2</v>
      </c>
    </row>
    <row r="12" spans="1:5" ht="21" x14ac:dyDescent="0.35">
      <c r="A12" s="4"/>
      <c r="B12" s="4"/>
      <c r="C12" s="2" t="s">
        <v>47</v>
      </c>
      <c r="D12" s="2">
        <v>338</v>
      </c>
      <c r="E12" s="21">
        <f t="shared" si="0"/>
        <v>8.3436188595408536E-2</v>
      </c>
    </row>
    <row r="13" spans="1:5" s="26" customFormat="1" ht="21" x14ac:dyDescent="0.35">
      <c r="A13" s="4"/>
      <c r="B13" s="4"/>
      <c r="C13" s="2" t="s">
        <v>51</v>
      </c>
      <c r="D13" s="2">
        <v>341</v>
      </c>
      <c r="E13" s="21">
        <f t="shared" si="0"/>
        <v>8.4176746482350032E-2</v>
      </c>
    </row>
    <row r="14" spans="1:5" s="26" customFormat="1" ht="21" x14ac:dyDescent="0.35">
      <c r="A14" s="4"/>
      <c r="B14" s="4"/>
      <c r="C14" s="2" t="s">
        <v>172</v>
      </c>
      <c r="D14" s="2">
        <v>520</v>
      </c>
      <c r="E14" s="21">
        <f t="shared" si="0"/>
        <v>0.12836336706985929</v>
      </c>
    </row>
    <row r="15" spans="1:5" ht="21" x14ac:dyDescent="0.35">
      <c r="A15" s="4" t="s">
        <v>30</v>
      </c>
      <c r="B15" s="4">
        <v>293</v>
      </c>
      <c r="C15" s="2" t="s">
        <v>44</v>
      </c>
      <c r="D15" s="19">
        <f>SUM(D3:D14)</f>
        <v>4051</v>
      </c>
      <c r="E15" s="22">
        <f t="shared" si="0"/>
        <v>1</v>
      </c>
    </row>
    <row r="16" spans="1:5" x14ac:dyDescent="0.25">
      <c r="A16" s="10" t="s">
        <v>10</v>
      </c>
      <c r="B16" s="10">
        <f>SUM(B4:B15)</f>
        <v>2580</v>
      </c>
    </row>
    <row r="35" spans="4:5" ht="21" x14ac:dyDescent="0.35">
      <c r="D35" s="18"/>
      <c r="E35" s="1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43" workbookViewId="0">
      <selection activeCell="K24" sqref="K24"/>
    </sheetView>
  </sheetViews>
  <sheetFormatPr baseColWidth="10" defaultRowHeight="15" x14ac:dyDescent="0.25"/>
  <cols>
    <col min="2" max="2" width="20.28515625" customWidth="1"/>
  </cols>
  <sheetData>
    <row r="1" spans="1:4" x14ac:dyDescent="0.25">
      <c r="A1" s="77" t="s">
        <v>52</v>
      </c>
      <c r="B1" s="78" t="s">
        <v>53</v>
      </c>
      <c r="C1" s="79" t="s">
        <v>172</v>
      </c>
      <c r="D1" s="79"/>
    </row>
    <row r="2" spans="1:4" ht="15.75" thickBot="1" x14ac:dyDescent="0.3">
      <c r="A2" s="77"/>
      <c r="B2" s="78"/>
      <c r="C2" s="40" t="s">
        <v>127</v>
      </c>
      <c r="D2" s="40" t="s">
        <v>128</v>
      </c>
    </row>
    <row r="3" spans="1:4" ht="24" x14ac:dyDescent="0.25">
      <c r="A3" s="36" t="s">
        <v>54</v>
      </c>
      <c r="B3" s="37" t="s">
        <v>55</v>
      </c>
      <c r="C3" s="41">
        <f>SUM(C4:C41)</f>
        <v>4383.53</v>
      </c>
      <c r="D3" s="41"/>
    </row>
    <row r="4" spans="1:4" x14ac:dyDescent="0.25">
      <c r="A4" s="36" t="s">
        <v>56</v>
      </c>
      <c r="B4" s="37" t="s">
        <v>57</v>
      </c>
      <c r="C4" s="42">
        <v>870</v>
      </c>
      <c r="D4" s="42"/>
    </row>
    <row r="5" spans="1:4" x14ac:dyDescent="0.25">
      <c r="A5" s="38">
        <v>41020202</v>
      </c>
      <c r="B5" s="37" t="s">
        <v>58</v>
      </c>
      <c r="C5" s="42">
        <v>11.25</v>
      </c>
      <c r="D5" s="42"/>
    </row>
    <row r="6" spans="1:4" x14ac:dyDescent="0.25">
      <c r="A6" s="38">
        <v>41020203</v>
      </c>
      <c r="B6" s="37" t="s">
        <v>59</v>
      </c>
      <c r="C6" s="42">
        <v>37.5</v>
      </c>
      <c r="D6" s="42"/>
    </row>
    <row r="7" spans="1:4" x14ac:dyDescent="0.25">
      <c r="A7" s="38">
        <v>41020204</v>
      </c>
      <c r="B7" s="37" t="s">
        <v>60</v>
      </c>
      <c r="C7" s="42">
        <v>75</v>
      </c>
      <c r="D7" s="42"/>
    </row>
    <row r="8" spans="1:4" ht="24" x14ac:dyDescent="0.25">
      <c r="A8" s="36" t="s">
        <v>61</v>
      </c>
      <c r="B8" s="37" t="s">
        <v>62</v>
      </c>
      <c r="C8" s="42">
        <v>67.819999999999993</v>
      </c>
      <c r="D8" s="42"/>
    </row>
    <row r="9" spans="1:4" ht="24" x14ac:dyDescent="0.25">
      <c r="A9" s="36" t="s">
        <v>63</v>
      </c>
      <c r="B9" s="37" t="s">
        <v>64</v>
      </c>
      <c r="C9" s="42">
        <v>65.25</v>
      </c>
      <c r="D9" s="42"/>
    </row>
    <row r="10" spans="1:4" ht="24" x14ac:dyDescent="0.25">
      <c r="A10" s="36" t="s">
        <v>65</v>
      </c>
      <c r="B10" s="37" t="s">
        <v>66</v>
      </c>
      <c r="C10" s="42"/>
      <c r="D10" s="42"/>
    </row>
    <row r="11" spans="1:4" x14ac:dyDescent="0.25">
      <c r="A11" s="36" t="s">
        <v>67</v>
      </c>
      <c r="B11" s="37" t="s">
        <v>68</v>
      </c>
      <c r="C11" s="42">
        <f>50+30</f>
        <v>80</v>
      </c>
      <c r="D11" s="42"/>
    </row>
    <row r="12" spans="1:4" x14ac:dyDescent="0.25">
      <c r="A12" s="36" t="s">
        <v>69</v>
      </c>
      <c r="B12" s="37" t="s">
        <v>70</v>
      </c>
      <c r="C12" s="42">
        <f>45.57</f>
        <v>45.57</v>
      </c>
      <c r="D12" s="42"/>
    </row>
    <row r="13" spans="1:4" ht="24" x14ac:dyDescent="0.25">
      <c r="A13" s="36" t="s">
        <v>71</v>
      </c>
      <c r="B13" s="37" t="s">
        <v>72</v>
      </c>
      <c r="C13" s="42">
        <v>2.39</v>
      </c>
      <c r="D13" s="42"/>
    </row>
    <row r="14" spans="1:4" x14ac:dyDescent="0.25">
      <c r="A14" s="36" t="s">
        <v>73</v>
      </c>
      <c r="B14" s="37" t="s">
        <v>74</v>
      </c>
      <c r="C14" s="42">
        <f>2.13+2.13+2.13+2.93</f>
        <v>9.32</v>
      </c>
      <c r="D14" s="42"/>
    </row>
    <row r="15" spans="1:4" x14ac:dyDescent="0.25">
      <c r="A15" s="36" t="s">
        <v>75</v>
      </c>
      <c r="B15" s="37" t="s">
        <v>76</v>
      </c>
      <c r="C15" s="42">
        <f>128.85-12.88</f>
        <v>115.97</v>
      </c>
      <c r="D15" s="42"/>
    </row>
    <row r="16" spans="1:4" x14ac:dyDescent="0.25">
      <c r="A16" s="36" t="s">
        <v>77</v>
      </c>
      <c r="B16" s="37" t="s">
        <v>78</v>
      </c>
      <c r="C16" s="42">
        <v>52.6</v>
      </c>
      <c r="D16" s="42"/>
    </row>
    <row r="17" spans="1:4" x14ac:dyDescent="0.25">
      <c r="A17" s="36" t="s">
        <v>79</v>
      </c>
      <c r="B17" s="37" t="s">
        <v>80</v>
      </c>
      <c r="C17" s="42">
        <v>309.73</v>
      </c>
      <c r="D17" s="42"/>
    </row>
    <row r="18" spans="1:4" ht="24" x14ac:dyDescent="0.25">
      <c r="A18" s="36" t="s">
        <v>81</v>
      </c>
      <c r="B18" s="37" t="s">
        <v>82</v>
      </c>
      <c r="C18" s="42">
        <v>43</v>
      </c>
      <c r="D18" s="42"/>
    </row>
    <row r="19" spans="1:4" x14ac:dyDescent="0.25">
      <c r="A19" s="38">
        <v>41020216</v>
      </c>
      <c r="B19" s="37" t="s">
        <v>83</v>
      </c>
      <c r="C19" s="42">
        <f>65+3.29+5+14+5+9+5+10+8+6+6</f>
        <v>136.29000000000002</v>
      </c>
      <c r="D19" s="42"/>
    </row>
    <row r="20" spans="1:4" x14ac:dyDescent="0.25">
      <c r="A20" s="38">
        <v>41020217</v>
      </c>
      <c r="B20" s="37" t="s">
        <v>84</v>
      </c>
      <c r="C20" s="42"/>
      <c r="D20" s="42"/>
    </row>
    <row r="21" spans="1:4" ht="36" x14ac:dyDescent="0.25">
      <c r="A21" s="36" t="s">
        <v>85</v>
      </c>
      <c r="B21" s="37" t="s">
        <v>86</v>
      </c>
      <c r="C21" s="42">
        <v>5.25</v>
      </c>
      <c r="D21" s="42"/>
    </row>
    <row r="22" spans="1:4" ht="24" x14ac:dyDescent="0.25">
      <c r="A22" s="36" t="s">
        <v>87</v>
      </c>
      <c r="B22" s="37" t="s">
        <v>88</v>
      </c>
      <c r="C22" s="42">
        <f>8+22.65+11.88</f>
        <v>42.53</v>
      </c>
      <c r="D22" s="42"/>
    </row>
    <row r="23" spans="1:4" x14ac:dyDescent="0.25">
      <c r="A23" s="36" t="s">
        <v>89</v>
      </c>
      <c r="B23" s="37" t="s">
        <v>90</v>
      </c>
      <c r="C23" s="42">
        <f>0.96+1.57+0.78+1.58</f>
        <v>4.8900000000000006</v>
      </c>
      <c r="D23" s="42"/>
    </row>
    <row r="24" spans="1:4" ht="24" x14ac:dyDescent="0.25">
      <c r="A24" s="36" t="s">
        <v>91</v>
      </c>
      <c r="B24" s="37" t="s">
        <v>92</v>
      </c>
      <c r="C24" s="42">
        <f>6+3.64+8.27+9.25+11.55+15.3+7.5</f>
        <v>61.510000000000005</v>
      </c>
      <c r="D24" s="42"/>
    </row>
    <row r="25" spans="1:4" ht="24" x14ac:dyDescent="0.25">
      <c r="A25" s="36" t="s">
        <v>93</v>
      </c>
      <c r="B25" s="37" t="s">
        <v>94</v>
      </c>
      <c r="C25" s="42">
        <f>22.52+117.14</f>
        <v>139.66</v>
      </c>
      <c r="D25" s="42"/>
    </row>
    <row r="26" spans="1:4" x14ac:dyDescent="0.25">
      <c r="A26" s="38">
        <v>41020223</v>
      </c>
      <c r="B26" s="37" t="s">
        <v>95</v>
      </c>
      <c r="C26" s="42">
        <v>60</v>
      </c>
      <c r="D26" s="42"/>
    </row>
    <row r="27" spans="1:4" x14ac:dyDescent="0.25">
      <c r="A27" s="38">
        <v>41020224</v>
      </c>
      <c r="B27" s="37" t="s">
        <v>96</v>
      </c>
      <c r="C27" s="42"/>
      <c r="D27" s="42"/>
    </row>
    <row r="28" spans="1:4" ht="24" x14ac:dyDescent="0.25">
      <c r="A28" s="36" t="s">
        <v>97</v>
      </c>
      <c r="B28" s="37" t="s">
        <v>98</v>
      </c>
      <c r="C28" s="42"/>
      <c r="D28" s="42"/>
    </row>
    <row r="29" spans="1:4" ht="24" x14ac:dyDescent="0.25">
      <c r="A29" s="38">
        <v>41020226</v>
      </c>
      <c r="B29" s="37" t="s">
        <v>99</v>
      </c>
      <c r="C29" s="42"/>
      <c r="D29" s="42"/>
    </row>
    <row r="30" spans="1:4" ht="24" x14ac:dyDescent="0.25">
      <c r="A30" s="38">
        <v>41020227</v>
      </c>
      <c r="B30" s="37" t="s">
        <v>100</v>
      </c>
      <c r="C30" s="42"/>
      <c r="D30" s="42"/>
    </row>
    <row r="31" spans="1:4" ht="24" x14ac:dyDescent="0.25">
      <c r="A31" s="36" t="s">
        <v>101</v>
      </c>
      <c r="B31" s="37" t="s">
        <v>102</v>
      </c>
      <c r="C31" s="42"/>
      <c r="D31" s="42"/>
    </row>
    <row r="32" spans="1:4" ht="24" x14ac:dyDescent="0.25">
      <c r="A32" s="36" t="s">
        <v>103</v>
      </c>
      <c r="B32" s="37" t="s">
        <v>104</v>
      </c>
      <c r="C32" s="42"/>
      <c r="D32" s="42"/>
    </row>
    <row r="33" spans="1:4" ht="24" x14ac:dyDescent="0.25">
      <c r="A33" s="36" t="s">
        <v>105</v>
      </c>
      <c r="B33" s="37" t="s">
        <v>106</v>
      </c>
      <c r="C33" s="42"/>
      <c r="D33" s="42"/>
    </row>
    <row r="34" spans="1:4" ht="24" x14ac:dyDescent="0.25">
      <c r="A34" s="38">
        <v>41020231</v>
      </c>
      <c r="B34" s="37" t="s">
        <v>107</v>
      </c>
      <c r="C34" s="42"/>
      <c r="D34" s="42"/>
    </row>
    <row r="35" spans="1:4" ht="24" x14ac:dyDescent="0.25">
      <c r="A35" s="36" t="s">
        <v>108</v>
      </c>
      <c r="B35" s="37" t="s">
        <v>109</v>
      </c>
      <c r="C35" s="42">
        <f>9.74+4.46</f>
        <v>14.2</v>
      </c>
      <c r="D35" s="42"/>
    </row>
    <row r="36" spans="1:4" ht="24" x14ac:dyDescent="0.25">
      <c r="A36" s="36" t="s">
        <v>110</v>
      </c>
      <c r="B36" s="37" t="s">
        <v>111</v>
      </c>
      <c r="C36" s="42"/>
      <c r="D36" s="42"/>
    </row>
    <row r="37" spans="1:4" x14ac:dyDescent="0.25">
      <c r="A37" s="38">
        <v>41020234</v>
      </c>
      <c r="B37" s="37" t="s">
        <v>112</v>
      </c>
      <c r="C37" s="42">
        <f>259.8+1724+150</f>
        <v>2133.8000000000002</v>
      </c>
      <c r="D37" s="42"/>
    </row>
    <row r="38" spans="1:4" ht="24" x14ac:dyDescent="0.25">
      <c r="A38" s="36" t="s">
        <v>113</v>
      </c>
      <c r="B38" s="37" t="s">
        <v>114</v>
      </c>
      <c r="C38" s="42"/>
      <c r="D38" s="42"/>
    </row>
    <row r="39" spans="1:4" ht="24" x14ac:dyDescent="0.25">
      <c r="A39" s="38">
        <v>41020236</v>
      </c>
      <c r="B39" s="37" t="s">
        <v>115</v>
      </c>
      <c r="C39" s="42"/>
      <c r="D39" s="42"/>
    </row>
    <row r="40" spans="1:4" ht="24" x14ac:dyDescent="0.25">
      <c r="A40" s="38">
        <v>41020237</v>
      </c>
      <c r="B40" s="37" t="s">
        <v>116</v>
      </c>
      <c r="C40" s="42"/>
      <c r="D40" s="42"/>
    </row>
    <row r="41" spans="1:4" ht="36" x14ac:dyDescent="0.25">
      <c r="A41" s="36" t="s">
        <v>117</v>
      </c>
      <c r="B41" s="37" t="s">
        <v>118</v>
      </c>
      <c r="C41" s="42"/>
      <c r="D41" s="42"/>
    </row>
    <row r="42" spans="1:4" ht="24" x14ac:dyDescent="0.25">
      <c r="A42" s="38">
        <v>510107</v>
      </c>
      <c r="B42" s="37" t="s">
        <v>119</v>
      </c>
      <c r="C42" s="42"/>
      <c r="D42" s="42"/>
    </row>
    <row r="43" spans="1:4" x14ac:dyDescent="0.25">
      <c r="A43" s="36" t="s">
        <v>120</v>
      </c>
      <c r="B43" s="37" t="s">
        <v>121</v>
      </c>
      <c r="C43" s="42"/>
      <c r="D43" s="42">
        <f>20+20+50+5+60+15+20+330</f>
        <v>520</v>
      </c>
    </row>
    <row r="44" spans="1:4" x14ac:dyDescent="0.25">
      <c r="A44" s="36" t="s">
        <v>122</v>
      </c>
      <c r="B44" s="37" t="s">
        <v>80</v>
      </c>
      <c r="C44" s="42"/>
      <c r="D44" s="42">
        <v>4000</v>
      </c>
    </row>
    <row r="45" spans="1:4" x14ac:dyDescent="0.25">
      <c r="A45" s="36" t="s">
        <v>123</v>
      </c>
      <c r="B45" s="37" t="s">
        <v>124</v>
      </c>
      <c r="C45" s="42"/>
      <c r="D45" s="42"/>
    </row>
    <row r="46" spans="1:4" ht="15.75" thickBot="1" x14ac:dyDescent="0.3">
      <c r="A46" s="39"/>
      <c r="B46" s="39" t="s">
        <v>125</v>
      </c>
      <c r="C46" s="43">
        <f>C3</f>
        <v>4383.53</v>
      </c>
      <c r="D46" s="43">
        <f>SUM(D42:D45)</f>
        <v>4520</v>
      </c>
    </row>
    <row r="47" spans="1:4" ht="15.75" thickTop="1" x14ac:dyDescent="0.25">
      <c r="C47" s="44"/>
      <c r="D47" s="44">
        <f>D46-C46</f>
        <v>136.47000000000025</v>
      </c>
    </row>
  </sheetData>
  <mergeCells count="3">
    <mergeCell ref="A1:A2"/>
    <mergeCell ref="B1:B2"/>
    <mergeCell ref="C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workbookViewId="0">
      <selection activeCell="D17" sqref="D17"/>
    </sheetView>
  </sheetViews>
  <sheetFormatPr baseColWidth="10" defaultRowHeight="15" x14ac:dyDescent="0.25"/>
  <cols>
    <col min="1" max="1" width="15.140625" customWidth="1"/>
    <col min="2" max="2" width="18.28515625" customWidth="1"/>
    <col min="3" max="3" width="15.42578125" customWidth="1"/>
    <col min="4" max="4" width="18.5703125" customWidth="1"/>
  </cols>
  <sheetData>
    <row r="2" spans="1:4" ht="18.75" x14ac:dyDescent="0.3">
      <c r="A2" s="71" t="s">
        <v>129</v>
      </c>
      <c r="B2" s="72"/>
      <c r="C2" s="72"/>
      <c r="D2" s="72"/>
    </row>
    <row r="3" spans="1:4" ht="15" customHeight="1" x14ac:dyDescent="0.25">
      <c r="A3" s="73" t="s">
        <v>23</v>
      </c>
      <c r="B3" s="73" t="s">
        <v>130</v>
      </c>
      <c r="C3" s="73" t="s">
        <v>131</v>
      </c>
      <c r="D3" s="75" t="s">
        <v>132</v>
      </c>
    </row>
    <row r="4" spans="1:4" ht="15" customHeight="1" x14ac:dyDescent="0.25">
      <c r="A4" s="74"/>
      <c r="B4" s="74"/>
      <c r="C4" s="74"/>
      <c r="D4" s="76"/>
    </row>
    <row r="5" spans="1:4" ht="18.75" x14ac:dyDescent="0.3">
      <c r="A5" s="45"/>
      <c r="B5" s="45"/>
      <c r="C5" s="45"/>
      <c r="D5" s="4"/>
    </row>
    <row r="6" spans="1:4" ht="18.75" x14ac:dyDescent="0.3">
      <c r="A6" s="45" t="s">
        <v>24</v>
      </c>
      <c r="B6" s="46">
        <v>4788.5200000000004</v>
      </c>
      <c r="C6" s="46">
        <v>3056.07</v>
      </c>
      <c r="D6" s="46">
        <v>1732.45</v>
      </c>
    </row>
    <row r="7" spans="1:4" ht="18.75" x14ac:dyDescent="0.3">
      <c r="A7" s="45" t="s">
        <v>25</v>
      </c>
      <c r="B7" s="46">
        <v>6109.44</v>
      </c>
      <c r="C7" s="46">
        <v>3913.4399999999996</v>
      </c>
      <c r="D7" s="46">
        <v>2196</v>
      </c>
    </row>
    <row r="8" spans="1:4" ht="18.75" x14ac:dyDescent="0.3">
      <c r="A8" s="45" t="s">
        <v>133</v>
      </c>
      <c r="B8" s="46">
        <v>4407.0600000000004</v>
      </c>
      <c r="C8" s="46">
        <v>4204.3999999999987</v>
      </c>
      <c r="D8" s="46">
        <v>202.66</v>
      </c>
    </row>
    <row r="9" spans="1:4" ht="18.75" x14ac:dyDescent="0.3">
      <c r="A9" s="45" t="s">
        <v>26</v>
      </c>
      <c r="B9" s="46">
        <v>4240.1400000000003</v>
      </c>
      <c r="C9" s="46">
        <v>4110.4900000000007</v>
      </c>
      <c r="D9" s="46">
        <v>129.65</v>
      </c>
    </row>
    <row r="10" spans="1:4" ht="18.75" x14ac:dyDescent="0.3">
      <c r="A10" s="45" t="s">
        <v>27</v>
      </c>
      <c r="B10" s="46">
        <v>4585.68</v>
      </c>
      <c r="C10" s="46">
        <v>4265.3899999999994</v>
      </c>
      <c r="D10" s="46">
        <v>320.29000000000002</v>
      </c>
    </row>
    <row r="11" spans="1:4" ht="18.75" x14ac:dyDescent="0.3">
      <c r="A11" s="45" t="s">
        <v>28</v>
      </c>
      <c r="B11" s="46">
        <v>4712.9400000000005</v>
      </c>
      <c r="C11" s="46">
        <v>4803.97</v>
      </c>
      <c r="D11" s="47">
        <v>-91.03</v>
      </c>
    </row>
    <row r="12" spans="1:4" ht="18.75" x14ac:dyDescent="0.3">
      <c r="A12" s="45" t="s">
        <v>29</v>
      </c>
      <c r="B12" s="46">
        <v>4412.3100000000004</v>
      </c>
      <c r="C12" s="46">
        <v>7760.5699999999924</v>
      </c>
      <c r="D12" s="47">
        <v>-3348.26</v>
      </c>
    </row>
    <row r="13" spans="1:4" ht="18.75" x14ac:dyDescent="0.3">
      <c r="A13" s="45" t="s">
        <v>30</v>
      </c>
      <c r="B13" s="46">
        <v>4299.28</v>
      </c>
      <c r="C13" s="46">
        <v>3659.45</v>
      </c>
      <c r="D13" s="46">
        <v>639.83000000000004</v>
      </c>
    </row>
    <row r="14" spans="1:4" ht="18.75" x14ac:dyDescent="0.3">
      <c r="A14" s="45" t="s">
        <v>43</v>
      </c>
      <c r="B14" s="46">
        <v>4272.5199999999995</v>
      </c>
      <c r="C14" s="46">
        <v>3106.3000000000029</v>
      </c>
      <c r="D14" s="48">
        <v>1166.2199999999966</v>
      </c>
    </row>
    <row r="15" spans="1:4" ht="18.75" x14ac:dyDescent="0.3">
      <c r="A15" s="45" t="s">
        <v>134</v>
      </c>
      <c r="B15" s="49">
        <v>4351.33</v>
      </c>
      <c r="C15" s="46">
        <v>3188.02</v>
      </c>
      <c r="D15" s="46">
        <v>1163.31</v>
      </c>
    </row>
    <row r="16" spans="1:4" s="26" customFormat="1" ht="18.75" x14ac:dyDescent="0.3">
      <c r="A16" s="45" t="s">
        <v>126</v>
      </c>
      <c r="B16" s="49">
        <v>4353</v>
      </c>
      <c r="C16" s="46">
        <v>2542.39</v>
      </c>
      <c r="D16" s="46">
        <v>1810.61</v>
      </c>
    </row>
    <row r="17" spans="1:4" s="26" customFormat="1" ht="18.75" x14ac:dyDescent="0.3">
      <c r="A17" s="45" t="s">
        <v>172</v>
      </c>
      <c r="B17" s="49">
        <v>4520</v>
      </c>
      <c r="C17" s="46">
        <v>4383.53</v>
      </c>
      <c r="D17" s="46">
        <v>136.47000000000025</v>
      </c>
    </row>
    <row r="18" spans="1:4" ht="18.75" x14ac:dyDescent="0.3">
      <c r="A18" s="50" t="s">
        <v>10</v>
      </c>
      <c r="B18" s="51">
        <f>SUM(B6:B16)</f>
        <v>50532.219999999994</v>
      </c>
      <c r="C18" s="51">
        <f>SUM(C6:C16)</f>
        <v>44610.489999999991</v>
      </c>
      <c r="D18" s="51">
        <f>SUM(D6:D16)</f>
        <v>5921.729999999995</v>
      </c>
    </row>
  </sheetData>
  <mergeCells count="5">
    <mergeCell ref="A2:D2"/>
    <mergeCell ref="A3:A4"/>
    <mergeCell ref="B3:B4"/>
    <mergeCell ref="C3:C4"/>
    <mergeCell ref="D3:D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"/>
  <sheetViews>
    <sheetView tabSelected="1" workbookViewId="0">
      <selection activeCell="B18" sqref="B18"/>
    </sheetView>
  </sheetViews>
  <sheetFormatPr baseColWidth="10" defaultRowHeight="15" x14ac:dyDescent="0.25"/>
  <cols>
    <col min="1" max="1" width="50.7109375" customWidth="1"/>
    <col min="2" max="2" width="15.85546875" customWidth="1"/>
  </cols>
  <sheetData>
    <row r="2" spans="1:2" ht="18.75" x14ac:dyDescent="0.3">
      <c r="A2" s="70" t="s">
        <v>33</v>
      </c>
      <c r="B2" s="70"/>
    </row>
    <row r="3" spans="1:2" ht="18.75" x14ac:dyDescent="0.3">
      <c r="A3" s="1"/>
    </row>
    <row r="4" spans="1:2" ht="18.75" x14ac:dyDescent="0.3">
      <c r="A4" s="1" t="s">
        <v>36</v>
      </c>
    </row>
    <row r="5" spans="1:2" ht="18.75" x14ac:dyDescent="0.3">
      <c r="A5" s="1" t="s">
        <v>173</v>
      </c>
      <c r="B5" s="3">
        <v>24204</v>
      </c>
    </row>
    <row r="6" spans="1:2" ht="18.75" x14ac:dyDescent="0.3">
      <c r="A6" s="1"/>
      <c r="B6" s="3"/>
    </row>
    <row r="7" spans="1:2" ht="18.75" x14ac:dyDescent="0.3">
      <c r="A7" s="1" t="s">
        <v>34</v>
      </c>
      <c r="B7" s="3">
        <v>4000</v>
      </c>
    </row>
    <row r="8" spans="1:2" ht="18.75" x14ac:dyDescent="0.3">
      <c r="A8" s="17" t="s">
        <v>35</v>
      </c>
      <c r="B8" s="23">
        <f>+B5-B6-B7</f>
        <v>20204</v>
      </c>
    </row>
    <row r="11" spans="1:2" x14ac:dyDescent="0.25">
      <c r="A11" t="s">
        <v>174</v>
      </c>
    </row>
  </sheetData>
  <mergeCells count="1">
    <mergeCell ref="A2:B2"/>
  </mergeCells>
  <pageMargins left="0.7" right="0.7" top="0.75" bottom="0.75" header="0.3" footer="0.3"/>
  <pageSetup orientation="portrait" horizontalDpi="120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HISTORICO CAJA CHICA</vt:lpstr>
      <vt:lpstr>CAJA CHICA DICIEMBRE</vt:lpstr>
      <vt:lpstr>MEMBRESIA SOCIOS</vt:lpstr>
      <vt:lpstr>GASTOS Y EGRESOS DICIEMBRE</vt:lpstr>
      <vt:lpstr>HISTORICO DE GASTOS Y EGRESOS</vt:lpstr>
      <vt:lpstr>ESTADO DE CUENTA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DELL980</cp:lastModifiedBy>
  <cp:lastPrinted>2018-08-31T21:50:15Z</cp:lastPrinted>
  <dcterms:created xsi:type="dcterms:W3CDTF">2016-01-18T19:16:25Z</dcterms:created>
  <dcterms:modified xsi:type="dcterms:W3CDTF">2019-02-11T20:40:43Z</dcterms:modified>
</cp:coreProperties>
</file>